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35" windowWidth="8040" windowHeight="6090" tabRatio="601" activeTab="0"/>
  </bookViews>
  <sheets>
    <sheet name="crse enrollmnt, pg3" sheetId="1" r:id="rId1"/>
    <sheet name="course enrollmnt, pg 4-6" sheetId="2" r:id="rId2"/>
    <sheet name="course enroll, pg7-9" sheetId="3" r:id="rId3"/>
    <sheet name="college_DEWU p 10" sheetId="4" r:id="rId4"/>
    <sheet name="DEWU_subject p11-13" sheetId="5" r:id="rId5"/>
  </sheets>
  <definedNames>
    <definedName name="HTML_CodePage" hidden="1">1252</definedName>
    <definedName name="HTML_Control" hidden="1">{"'DEWU_subject p11-13'!$A$4:$P$125"}</definedName>
    <definedName name="HTML_Description" hidden="1">""</definedName>
    <definedName name="HTML_Email" hidden="1">""</definedName>
    <definedName name="HTML_Header" hidden="1">""</definedName>
    <definedName name="HTML_LastUpdate" hidden="1">"04/15/2002"</definedName>
    <definedName name="HTML_LineAfter" hidden="1">FALSE</definedName>
    <definedName name="HTML_LineBefore" hidden="1">FALSE</definedName>
    <definedName name="HTML_Name" hidden="1">"Jean Mason"</definedName>
    <definedName name="HTML_OBDlg2" hidden="1">TRUE</definedName>
    <definedName name="HTML_OBDlg4" hidden="1">TRUE</definedName>
    <definedName name="HTML_OS" hidden="1">0</definedName>
    <definedName name="HTML_PathFile" hidden="1">"I:\Jean\enroll_report\Spr02fte4.htm"</definedName>
    <definedName name="HTML_Title" hidden="1">""</definedName>
    <definedName name="_xlnm.Print_Area" localSheetId="2">'course enroll, pg7-9'!$A$1:$J$119</definedName>
    <definedName name="_xlnm.Print_Area" localSheetId="4">'DEWU_subject p11-13'!$A$1:$P$125</definedName>
    <definedName name="_xlnm.Print_Titles" localSheetId="2">'course enroll, pg7-9'!$1:$6</definedName>
    <definedName name="_xlnm.Print_Titles" localSheetId="1">'course enrollmnt, pg 4-6'!$1:$7</definedName>
    <definedName name="_xlnm.Print_Titles" localSheetId="4">'DEWU_subject p11-13'!$1:$7</definedName>
  </definedNames>
  <calcPr fullCalcOnLoad="1"/>
</workbook>
</file>

<file path=xl/sharedStrings.xml><?xml version="1.0" encoding="utf-8"?>
<sst xmlns="http://schemas.openxmlformats.org/spreadsheetml/2006/main" count="422" uniqueCount="176">
  <si>
    <t>CLEVELAND STATE UNIVERSITY</t>
  </si>
  <si>
    <t>College</t>
  </si>
  <si>
    <t>Total</t>
  </si>
  <si>
    <t>Undergrad</t>
  </si>
  <si>
    <t>Arts &amp; Sciences</t>
  </si>
  <si>
    <t>Business</t>
  </si>
  <si>
    <t>Education</t>
  </si>
  <si>
    <t>Engineering</t>
  </si>
  <si>
    <t>First College</t>
  </si>
  <si>
    <t xml:space="preserve">Law </t>
  </si>
  <si>
    <t>University Studies</t>
  </si>
  <si>
    <t>Urban Affairs</t>
  </si>
  <si>
    <t xml:space="preserve">   TOTAL</t>
  </si>
  <si>
    <t>Undergraduate</t>
  </si>
  <si>
    <t>TOTAL</t>
  </si>
  <si>
    <t>Graduate and Law</t>
  </si>
  <si>
    <t xml:space="preserve">Percent Change </t>
  </si>
  <si>
    <t>Law</t>
  </si>
  <si>
    <t>University  Studies</t>
  </si>
  <si>
    <t>Career Services</t>
  </si>
  <si>
    <t>Military Science</t>
  </si>
  <si>
    <t xml:space="preserve">NOTES: </t>
  </si>
  <si>
    <t>STUDENT CREDIT HOURS AND FTE ENROLLMENT</t>
  </si>
  <si>
    <t>Student Credit Hours (SCH)</t>
  </si>
  <si>
    <t>Full-Time Equivalent (FTE)</t>
  </si>
  <si>
    <t xml:space="preserve">Undergrad </t>
  </si>
  <si>
    <t xml:space="preserve">Graduate and Law </t>
  </si>
  <si>
    <t xml:space="preserve">Total </t>
  </si>
  <si>
    <t>College of Arts &amp; Sciences</t>
  </si>
  <si>
    <t>Anthropology</t>
  </si>
  <si>
    <t>Art</t>
  </si>
  <si>
    <t>Chemistry</t>
  </si>
  <si>
    <t>Classical and Medieval Studies</t>
  </si>
  <si>
    <t>Communications</t>
  </si>
  <si>
    <t>Dramatic Arts</t>
  </si>
  <si>
    <t>Economics</t>
  </si>
  <si>
    <t>English</t>
  </si>
  <si>
    <t>French</t>
  </si>
  <si>
    <t>German</t>
  </si>
  <si>
    <t>Greek</t>
  </si>
  <si>
    <t>History</t>
  </si>
  <si>
    <t>Health Sciences</t>
  </si>
  <si>
    <t>Latin</t>
  </si>
  <si>
    <t>Modern Languages</t>
  </si>
  <si>
    <t>Mathematics</t>
  </si>
  <si>
    <t>Applied Music</t>
  </si>
  <si>
    <t>Music</t>
  </si>
  <si>
    <t>Nursing</t>
  </si>
  <si>
    <t>Philosophy</t>
  </si>
  <si>
    <t>Physics</t>
  </si>
  <si>
    <t>Political Science</t>
  </si>
  <si>
    <t>Psychology</t>
  </si>
  <si>
    <t>Religious Studies</t>
  </si>
  <si>
    <t>Sociology</t>
  </si>
  <si>
    <t>Speech and Hearing</t>
  </si>
  <si>
    <t>Spanish</t>
  </si>
  <si>
    <t>Social Work</t>
  </si>
  <si>
    <t>College of Arts &amp; Sciences Total</t>
  </si>
  <si>
    <t>College of Business</t>
  </si>
  <si>
    <t>Accounting</t>
  </si>
  <si>
    <t>Business Law</t>
  </si>
  <si>
    <t>Computer &amp; Information Science</t>
  </si>
  <si>
    <t>Finance</t>
  </si>
  <si>
    <t>General Administration</t>
  </si>
  <si>
    <t>Health Care Administration</t>
  </si>
  <si>
    <t>Information Systems</t>
  </si>
  <si>
    <t>Marketing</t>
  </si>
  <si>
    <t>Management &amp; Labor</t>
  </si>
  <si>
    <t>Operation Mgmt &amp; Business</t>
  </si>
  <si>
    <t>College of Business Total</t>
  </si>
  <si>
    <t>College of Education</t>
  </si>
  <si>
    <t>Dance</t>
  </si>
  <si>
    <t>Early Childhood Education</t>
  </si>
  <si>
    <t>Education Counseling</t>
  </si>
  <si>
    <t>Education-SIP</t>
  </si>
  <si>
    <t>Middle Childhood Education</t>
  </si>
  <si>
    <t>Education-Special Offering</t>
  </si>
  <si>
    <t>Doctoral Education</t>
  </si>
  <si>
    <t>Special Education</t>
  </si>
  <si>
    <t>Specialized Study &amp; Field Experience</t>
  </si>
  <si>
    <t>Health Education</t>
  </si>
  <si>
    <t>HPER-Core Curriculum</t>
  </si>
  <si>
    <t>Physical Education-Professional</t>
  </si>
  <si>
    <t>Physical Education-Service</t>
  </si>
  <si>
    <t>College of Education Total</t>
  </si>
  <si>
    <t>College of Engineering</t>
  </si>
  <si>
    <t>Chemical Engineering</t>
  </si>
  <si>
    <t>Civil Engineering</t>
  </si>
  <si>
    <t>Engineering Science</t>
  </si>
  <si>
    <t>Mechanical Engineering</t>
  </si>
  <si>
    <t>Engineering Mechanics</t>
  </si>
  <si>
    <t>College of Engineering Total</t>
  </si>
  <si>
    <t>College of Law</t>
  </si>
  <si>
    <t>Curriculum &amp; Instruction</t>
  </si>
  <si>
    <t>University Studies Total</t>
  </si>
  <si>
    <t>College of Urban Affairs</t>
  </si>
  <si>
    <t>Environmental Studies</t>
  </si>
  <si>
    <t>Public Administration</t>
  </si>
  <si>
    <t>Planning, Design &amp; Development</t>
  </si>
  <si>
    <t>Urban Studies</t>
  </si>
  <si>
    <t>College of Urban Affairs Total</t>
  </si>
  <si>
    <t>Air Force ROTC</t>
  </si>
  <si>
    <t>Military Science Total</t>
  </si>
  <si>
    <t>CSU TOTAL</t>
  </si>
  <si>
    <t>Public Health</t>
  </si>
  <si>
    <t>Women's Studies</t>
  </si>
  <si>
    <t>Doctor of Business Administration</t>
  </si>
  <si>
    <t>Cleveland State University</t>
  </si>
  <si>
    <t>TOTAL STUDENT CREDIT HOURS</t>
  </si>
  <si>
    <t>Graduate/Law</t>
  </si>
  <si>
    <t>Percent Change</t>
  </si>
  <si>
    <t>College of Arts and Sciences Total</t>
  </si>
  <si>
    <t>Master of Business Administration</t>
  </si>
  <si>
    <t>College/Course Subject</t>
  </si>
  <si>
    <t>SUMMARY OF STUDENT CREDIT HOURS BY MEETING TIME</t>
  </si>
  <si>
    <t>Meeting Time</t>
  </si>
  <si>
    <t>Day</t>
  </si>
  <si>
    <t>Math Technology</t>
  </si>
  <si>
    <t>Biology (BIO)</t>
  </si>
  <si>
    <t>Geology (GEO)</t>
  </si>
  <si>
    <t>Biology, Geology &amp; Environmental Science</t>
  </si>
  <si>
    <t>College of Arts and Sciences</t>
  </si>
  <si>
    <t>English Translations of Foreign Literature</t>
  </si>
  <si>
    <t>Electrical &amp; Computer Egr</t>
  </si>
  <si>
    <t>Electronic Engineering Tech</t>
  </si>
  <si>
    <t>General Engineering Tech</t>
  </si>
  <si>
    <t>Industrial &amp; Manufacturing Egr</t>
  </si>
  <si>
    <t>Adult Learning &amp; Development (ALD)</t>
  </si>
  <si>
    <t>Individually Arranged</t>
  </si>
  <si>
    <t>Mechanical Engineering Technology</t>
  </si>
  <si>
    <t>Coun, Admin, Super, Adult (ADM &amp; EDE)</t>
  </si>
  <si>
    <t>Curriculum &amp; Instruction (Graduate: EDB, EGT, &amp; ETE)</t>
  </si>
  <si>
    <t>Industrial &amp; Manufacturing Engineering</t>
  </si>
  <si>
    <t>Evening</t>
  </si>
  <si>
    <t>Weekend</t>
  </si>
  <si>
    <t xml:space="preserve">Individually Arranged </t>
  </si>
  <si>
    <t>STUDENT CREDIT HOURS  BY COLLEGE, DEPARTMENT AND MEETING TIME</t>
  </si>
  <si>
    <t>Master of Business Admin</t>
  </si>
  <si>
    <t>Curriculum &amp; Instruction (EDB, EGT, ETE)</t>
  </si>
  <si>
    <t>Special Education (ESE, EDW, EDX)</t>
  </si>
  <si>
    <t>Education-Secondary (EDS)</t>
  </si>
  <si>
    <t>Arts &amp; Science</t>
  </si>
  <si>
    <t>Doctor of Business Admin</t>
  </si>
  <si>
    <t>Education-Secondary</t>
  </si>
  <si>
    <t>Electronic Engineering Technology</t>
  </si>
  <si>
    <t>General Engineering Technology</t>
  </si>
  <si>
    <t>Mechanical Egr Tech</t>
  </si>
  <si>
    <t>Urban Services Administration</t>
  </si>
  <si>
    <t xml:space="preserve">Business </t>
  </si>
  <si>
    <t>Environmental Science (EVS)</t>
  </si>
  <si>
    <t>National Student Exchange</t>
  </si>
  <si>
    <t xml:space="preserve">Public Safety Management </t>
  </si>
  <si>
    <t xml:space="preserve">Urban Services Administration </t>
  </si>
  <si>
    <t>Spring 2002</t>
  </si>
  <si>
    <t>Air Force</t>
  </si>
  <si>
    <t>Summary of Student Credit Hours by Course Level</t>
  </si>
  <si>
    <t>Specialized Instructional/Teacher Education</t>
  </si>
  <si>
    <t>Notes:</t>
  </si>
  <si>
    <t>1) Total student credit hours exclude SAB (Study Abroad) courses; 40 student credit hours were excluded in spring 2002 and 0 were excluded in spring 2001.</t>
  </si>
  <si>
    <t>College by Course Level</t>
  </si>
  <si>
    <t>Linguistics</t>
  </si>
  <si>
    <t>1) Total student credit hours exclude SAB (Study Abroad) courses. 40 student credit hours were excluded in spring, 2002 and 0 were excluded in spring, 2001.</t>
  </si>
  <si>
    <t>3) Career Services is included in University Studies.</t>
  </si>
  <si>
    <t xml:space="preserve">2) In spring 2001 243 student credit hours (ENG 090) were moved from A&amp;S to University Studies which is consistent with spring 2002 reporting.  </t>
  </si>
  <si>
    <t>Registered Credit Hours *</t>
  </si>
  <si>
    <t>Graduate</t>
  </si>
  <si>
    <t>Headcount</t>
  </si>
  <si>
    <t>Cumulative Percent</t>
  </si>
  <si>
    <t>* Fractionated student credit hours were rounded to the nearest whole hour.</t>
  </si>
  <si>
    <t>&gt;=24</t>
  </si>
  <si>
    <t xml:space="preserve">2) For spring 2001, 243 ENG 090 student credit hours were moved from A&amp;S to University Studies. Career Services is in University </t>
  </si>
  <si>
    <t xml:space="preserve">Studies. </t>
  </si>
  <si>
    <t>Registered Students by Level and Credit Hour (SCH) Distribution</t>
  </si>
  <si>
    <t>In spring 2001 243 sch (ENG 090) were moved from A&amp;S to Univ Studies.</t>
  </si>
  <si>
    <t>Note:</t>
  </si>
  <si>
    <t>Public Safety Administration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</si>
</sst>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  <numFmt numFmtId="167" formatCode="0.0\ "/>
    <numFmt numFmtId="168" formatCode="#,##0.0"/>
    <numFmt numFmtId="169" formatCode="_(* #,##0.0_);_(* \(#,##0.0\);_(* &quot;-&quot;?_);_(@_)"/>
    <numFmt numFmtId="170" formatCode="0.000%"/>
    <numFmt numFmtId="171" formatCode="#,##0.000"/>
    <numFmt numFmtId="172" formatCode="0\ "/>
    <numFmt numFmtId="173" formatCode="0.0"/>
  </numFmts>
  <fonts count="1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MS Sans Serif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7">
    <border>
      <left/>
      <right/>
      <top/>
      <bottom/>
      <diagonal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500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Continuous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3" fontId="3" fillId="0" borderId="5" xfId="0" applyNumberFormat="1" applyFont="1" applyBorder="1" applyAlignment="1">
      <alignment vertical="center"/>
    </xf>
    <xf numFmtId="3" fontId="3" fillId="0" borderId="6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" fontId="2" fillId="0" borderId="4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left" vertical="center" indent="2"/>
    </xf>
    <xf numFmtId="3" fontId="0" fillId="0" borderId="8" xfId="0" applyNumberFormat="1" applyBorder="1" applyAlignment="1">
      <alignment vertical="center"/>
    </xf>
    <xf numFmtId="3" fontId="0" fillId="0" borderId="9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0" fontId="2" fillId="2" borderId="15" xfId="0" applyFont="1" applyFill="1" applyBorder="1" applyAlignment="1">
      <alignment horizontal="right" vertical="center"/>
    </xf>
    <xf numFmtId="3" fontId="0" fillId="0" borderId="16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166" fontId="0" fillId="0" borderId="10" xfId="22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166" fontId="0" fillId="0" borderId="19" xfId="22" applyNumberFormat="1" applyFont="1" applyBorder="1" applyAlignment="1">
      <alignment horizontal="right" vertical="center"/>
    </xf>
    <xf numFmtId="3" fontId="0" fillId="0" borderId="16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7" xfId="0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2" fillId="2" borderId="7" xfId="0" applyFont="1" applyFill="1" applyBorder="1" applyAlignment="1">
      <alignment vertical="center"/>
    </xf>
    <xf numFmtId="166" fontId="0" fillId="0" borderId="19" xfId="22" applyNumberFormat="1" applyBorder="1" applyAlignment="1">
      <alignment vertical="center"/>
    </xf>
    <xf numFmtId="0" fontId="2" fillId="2" borderId="1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66" fontId="0" fillId="0" borderId="10" xfId="22" applyNumberFormat="1" applyFont="1" applyBorder="1" applyAlignment="1">
      <alignment vertical="center"/>
    </xf>
    <xf numFmtId="166" fontId="2" fillId="3" borderId="4" xfId="22" applyNumberFormat="1" applyFont="1" applyFill="1" applyBorder="1" applyAlignment="1">
      <alignment vertical="center"/>
    </xf>
    <xf numFmtId="1" fontId="2" fillId="0" borderId="2" xfId="0" applyNumberFormat="1" applyFont="1" applyBorder="1" applyAlignment="1">
      <alignment horizontal="centerContinuous" vertical="center" wrapText="1"/>
    </xf>
    <xf numFmtId="3" fontId="0" fillId="0" borderId="9" xfId="0" applyNumberFormat="1" applyBorder="1" applyAlignment="1">
      <alignment/>
    </xf>
    <xf numFmtId="166" fontId="2" fillId="3" borderId="21" xfId="22" applyNumberFormat="1" applyFont="1" applyFill="1" applyBorder="1" applyAlignment="1">
      <alignment vertical="center"/>
    </xf>
    <xf numFmtId="166" fontId="2" fillId="3" borderId="22" xfId="22" applyNumberFormat="1" applyFont="1" applyFill="1" applyBorder="1" applyAlignment="1">
      <alignment vertical="center"/>
    </xf>
    <xf numFmtId="3" fontId="5" fillId="3" borderId="2" xfId="0" applyNumberFormat="1" applyFont="1" applyFill="1" applyBorder="1" applyAlignment="1">
      <alignment vertical="center"/>
    </xf>
    <xf numFmtId="3" fontId="2" fillId="3" borderId="23" xfId="0" applyNumberFormat="1" applyFont="1" applyFill="1" applyBorder="1" applyAlignment="1">
      <alignment vertical="center"/>
    </xf>
    <xf numFmtId="3" fontId="2" fillId="3" borderId="24" xfId="0" applyNumberFormat="1" applyFont="1" applyFill="1" applyBorder="1" applyAlignment="1">
      <alignment vertical="center"/>
    </xf>
    <xf numFmtId="3" fontId="0" fillId="2" borderId="8" xfId="0" applyNumberFormat="1" applyFont="1" applyFill="1" applyBorder="1" applyAlignment="1">
      <alignment vertical="center"/>
    </xf>
    <xf numFmtId="3" fontId="0" fillId="2" borderId="9" xfId="0" applyNumberFormat="1" applyFont="1" applyFill="1" applyBorder="1" applyAlignment="1">
      <alignment vertical="center"/>
    </xf>
    <xf numFmtId="166" fontId="0" fillId="2" borderId="10" xfId="22" applyNumberFormat="1" applyFont="1" applyFill="1" applyBorder="1" applyAlignment="1">
      <alignment vertical="center"/>
    </xf>
    <xf numFmtId="3" fontId="2" fillId="3" borderId="22" xfId="0" applyNumberFormat="1" applyFont="1" applyFill="1" applyBorder="1" applyAlignment="1">
      <alignment vertical="center"/>
    </xf>
    <xf numFmtId="0" fontId="0" fillId="2" borderId="7" xfId="0" applyFont="1" applyFill="1" applyBorder="1" applyAlignment="1">
      <alignment horizontal="left" vertical="center" indent="2"/>
    </xf>
    <xf numFmtId="166" fontId="0" fillId="0" borderId="19" xfId="22" applyNumberFormat="1" applyFont="1" applyFill="1" applyBorder="1" applyAlignment="1">
      <alignment vertical="center"/>
    </xf>
    <xf numFmtId="0" fontId="0" fillId="0" borderId="7" xfId="0" applyBorder="1" applyAlignment="1">
      <alignment horizontal="left" vertical="center" indent="3"/>
    </xf>
    <xf numFmtId="0" fontId="2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2" borderId="16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Continuous" vertical="center" wrapText="1"/>
    </xf>
    <xf numFmtId="166" fontId="0" fillId="0" borderId="10" xfId="22" applyNumberFormat="1" applyFont="1" applyFill="1" applyBorder="1" applyAlignment="1">
      <alignment vertical="center"/>
    </xf>
    <xf numFmtId="0" fontId="0" fillId="0" borderId="31" xfId="0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0" fillId="0" borderId="7" xfId="0" applyBorder="1" applyAlignment="1">
      <alignment horizontal="left" indent="2"/>
    </xf>
    <xf numFmtId="166" fontId="0" fillId="2" borderId="19" xfId="22" applyNumberFormat="1" applyFont="1" applyFill="1" applyBorder="1" applyAlignment="1">
      <alignment horizontal="right" vertical="center"/>
    </xf>
    <xf numFmtId="3" fontId="0" fillId="0" borderId="8" xfId="0" applyNumberFormat="1" applyFont="1" applyBorder="1" applyAlignment="1">
      <alignment vertical="center"/>
    </xf>
    <xf numFmtId="3" fontId="0" fillId="0" borderId="9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horizontal="centerContinuous" vertical="center" wrapText="1"/>
    </xf>
    <xf numFmtId="3" fontId="2" fillId="0" borderId="33" xfId="0" applyNumberFormat="1" applyFont="1" applyBorder="1" applyAlignment="1">
      <alignment horizontal="center" vertical="center" wrapText="1"/>
    </xf>
    <xf numFmtId="3" fontId="2" fillId="3" borderId="34" xfId="0" applyNumberFormat="1" applyFont="1" applyFill="1" applyBorder="1" applyAlignment="1">
      <alignment vertical="center"/>
    </xf>
    <xf numFmtId="166" fontId="2" fillId="3" borderId="21" xfId="22" applyNumberFormat="1" applyFont="1" applyFill="1" applyBorder="1" applyAlignment="1">
      <alignment horizontal="right" vertical="center"/>
    </xf>
    <xf numFmtId="3" fontId="2" fillId="3" borderId="23" xfId="0" applyNumberFormat="1" applyFont="1" applyFill="1" applyBorder="1" applyAlignment="1">
      <alignment horizontal="right" vertical="center"/>
    </xf>
    <xf numFmtId="3" fontId="2" fillId="3" borderId="24" xfId="0" applyNumberFormat="1" applyFont="1" applyFill="1" applyBorder="1" applyAlignment="1">
      <alignment horizontal="right" vertical="center"/>
    </xf>
    <xf numFmtId="3" fontId="2" fillId="3" borderId="34" xfId="0" applyNumberFormat="1" applyFont="1" applyFill="1" applyBorder="1" applyAlignment="1">
      <alignment horizontal="right" vertical="center"/>
    </xf>
    <xf numFmtId="3" fontId="2" fillId="3" borderId="21" xfId="0" applyNumberFormat="1" applyFont="1" applyFill="1" applyBorder="1" applyAlignment="1">
      <alignment vertical="center"/>
    </xf>
    <xf numFmtId="3" fontId="2" fillId="3" borderId="23" xfId="0" applyNumberFormat="1" applyFont="1" applyFill="1" applyBorder="1" applyAlignment="1">
      <alignment horizontal="left" vertical="center" indent="2"/>
    </xf>
    <xf numFmtId="3" fontId="2" fillId="3" borderId="15" xfId="0" applyNumberFormat="1" applyFont="1" applyFill="1" applyBorder="1" applyAlignment="1">
      <alignment horizontal="center" vertical="center"/>
    </xf>
    <xf numFmtId="3" fontId="2" fillId="3" borderId="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3" fontId="3" fillId="0" borderId="17" xfId="0" applyNumberFormat="1" applyFont="1" applyBorder="1" applyAlignment="1">
      <alignment/>
    </xf>
    <xf numFmtId="0" fontId="5" fillId="0" borderId="0" xfId="0" applyFont="1" applyAlignment="1" applyProtection="1" quotePrefix="1">
      <alignment horizontal="left"/>
      <protection/>
    </xf>
    <xf numFmtId="0" fontId="5" fillId="0" borderId="35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3" fillId="0" borderId="25" xfId="0" applyFont="1" applyBorder="1" applyAlignment="1" applyProtection="1">
      <alignment horizontal="left"/>
      <protection/>
    </xf>
    <xf numFmtId="166" fontId="3" fillId="0" borderId="28" xfId="22" applyNumberFormat="1" applyFont="1" applyBorder="1" applyAlignment="1" applyProtection="1">
      <alignment/>
      <protection/>
    </xf>
    <xf numFmtId="166" fontId="3" fillId="0" borderId="29" xfId="22" applyNumberFormat="1" applyFont="1" applyBorder="1" applyAlignment="1" applyProtection="1">
      <alignment/>
      <protection/>
    </xf>
    <xf numFmtId="0" fontId="3" fillId="0" borderId="7" xfId="0" applyFont="1" applyBorder="1" applyAlignment="1" applyProtection="1">
      <alignment horizontal="left"/>
      <protection/>
    </xf>
    <xf numFmtId="166" fontId="3" fillId="0" borderId="19" xfId="22" applyNumberFormat="1" applyFont="1" applyBorder="1" applyAlignment="1" applyProtection="1">
      <alignment/>
      <protection/>
    </xf>
    <xf numFmtId="166" fontId="3" fillId="0" borderId="10" xfId="22" applyNumberFormat="1" applyFont="1" applyBorder="1" applyAlignment="1" applyProtection="1">
      <alignment/>
      <protection/>
    </xf>
    <xf numFmtId="0" fontId="3" fillId="0" borderId="7" xfId="0" applyFont="1" applyBorder="1" applyAlignment="1" applyProtection="1" quotePrefix="1">
      <alignment horizontal="left"/>
      <protection/>
    </xf>
    <xf numFmtId="166" fontId="5" fillId="3" borderId="4" xfId="22" applyNumberFormat="1" applyFont="1" applyFill="1" applyBorder="1" applyAlignment="1" applyProtection="1">
      <alignment/>
      <protection/>
    </xf>
    <xf numFmtId="166" fontId="5" fillId="0" borderId="0" xfId="0" applyNumberFormat="1" applyFont="1" applyBorder="1" applyAlignment="1" applyProtection="1">
      <alignment horizontal="left" vertical="center"/>
      <protection/>
    </xf>
    <xf numFmtId="3" fontId="3" fillId="0" borderId="26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164" fontId="3" fillId="0" borderId="26" xfId="15" applyNumberFormat="1" applyFont="1" applyBorder="1" applyAlignment="1" applyProtection="1">
      <alignment/>
      <protection/>
    </xf>
    <xf numFmtId="164" fontId="3" fillId="0" borderId="27" xfId="15" applyNumberFormat="1" applyFont="1" applyBorder="1" applyAlignment="1" applyProtection="1">
      <alignment/>
      <protection/>
    </xf>
    <xf numFmtId="164" fontId="3" fillId="0" borderId="30" xfId="15" applyNumberFormat="1" applyFont="1" applyBorder="1" applyAlignment="1" applyProtection="1">
      <alignment/>
      <protection/>
    </xf>
    <xf numFmtId="3" fontId="3" fillId="0" borderId="8" xfId="0" applyNumberFormat="1" applyFont="1" applyBorder="1" applyAlignment="1">
      <alignment/>
    </xf>
    <xf numFmtId="3" fontId="3" fillId="0" borderId="9" xfId="15" applyNumberFormat="1" applyFont="1" applyBorder="1" applyAlignment="1" applyProtection="1">
      <alignment/>
      <protection/>
    </xf>
    <xf numFmtId="164" fontId="3" fillId="0" borderId="8" xfId="15" applyNumberFormat="1" applyFont="1" applyBorder="1" applyAlignment="1" applyProtection="1">
      <alignment/>
      <protection/>
    </xf>
    <xf numFmtId="164" fontId="3" fillId="0" borderId="9" xfId="15" applyNumberFormat="1" applyFont="1" applyBorder="1" applyAlignment="1" applyProtection="1">
      <alignment/>
      <protection/>
    </xf>
    <xf numFmtId="164" fontId="3" fillId="0" borderId="13" xfId="15" applyNumberFormat="1" applyFont="1" applyBorder="1" applyAlignment="1" applyProtection="1">
      <alignment/>
      <protection/>
    </xf>
    <xf numFmtId="164" fontId="3" fillId="0" borderId="12" xfId="15" applyNumberFormat="1" applyFont="1" applyBorder="1" applyAlignment="1" applyProtection="1">
      <alignment/>
      <protection/>
    </xf>
    <xf numFmtId="0" fontId="5" fillId="4" borderId="39" xfId="0" applyFont="1" applyFill="1" applyBorder="1" applyAlignment="1" applyProtection="1">
      <alignment horizontal="center"/>
      <protection/>
    </xf>
    <xf numFmtId="3" fontId="5" fillId="3" borderId="1" xfId="0" applyNumberFormat="1" applyFont="1" applyFill="1" applyBorder="1" applyAlignment="1">
      <alignment/>
    </xf>
    <xf numFmtId="3" fontId="5" fillId="5" borderId="2" xfId="15" applyNumberFormat="1" applyFont="1" applyFill="1" applyBorder="1" applyAlignment="1" applyProtection="1">
      <alignment/>
      <protection/>
    </xf>
    <xf numFmtId="166" fontId="5" fillId="3" borderId="33" xfId="22" applyNumberFormat="1" applyFont="1" applyFill="1" applyBorder="1" applyAlignment="1" applyProtection="1">
      <alignment/>
      <protection/>
    </xf>
    <xf numFmtId="164" fontId="5" fillId="5" borderId="1" xfId="15" applyNumberFormat="1" applyFont="1" applyFill="1" applyBorder="1" applyAlignment="1" applyProtection="1">
      <alignment/>
      <protection/>
    </xf>
    <xf numFmtId="164" fontId="5" fillId="5" borderId="2" xfId="15" applyNumberFormat="1" applyFont="1" applyFill="1" applyBorder="1" applyAlignment="1" applyProtection="1">
      <alignment/>
      <protection/>
    </xf>
    <xf numFmtId="164" fontId="5" fillId="3" borderId="40" xfId="15" applyNumberFormat="1" applyFont="1" applyFill="1" applyBorder="1" applyAlignment="1" applyProtection="1">
      <alignment/>
      <protection/>
    </xf>
    <xf numFmtId="164" fontId="5" fillId="3" borderId="2" xfId="15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3" fontId="5" fillId="0" borderId="3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vertical="center"/>
    </xf>
    <xf numFmtId="0" fontId="3" fillId="0" borderId="7" xfId="0" applyFont="1" applyBorder="1" applyAlignment="1">
      <alignment horizontal="left" vertical="center" indent="2"/>
    </xf>
    <xf numFmtId="3" fontId="3" fillId="0" borderId="41" xfId="0" applyNumberFormat="1" applyFont="1" applyBorder="1" applyAlignment="1">
      <alignment vertical="center"/>
    </xf>
    <xf numFmtId="168" fontId="3" fillId="0" borderId="16" xfId="0" applyNumberFormat="1" applyFont="1" applyBorder="1" applyAlignment="1">
      <alignment vertical="center"/>
    </xf>
    <xf numFmtId="168" fontId="3" fillId="0" borderId="9" xfId="0" applyNumberFormat="1" applyFont="1" applyBorder="1" applyAlignment="1">
      <alignment vertical="center"/>
    </xf>
    <xf numFmtId="168" fontId="3" fillId="0" borderId="42" xfId="0" applyNumberFormat="1" applyFont="1" applyBorder="1" applyAlignment="1">
      <alignment vertical="center"/>
    </xf>
    <xf numFmtId="3" fontId="3" fillId="0" borderId="8" xfId="0" applyNumberFormat="1" applyFont="1" applyBorder="1" applyAlignment="1">
      <alignment vertical="center"/>
    </xf>
    <xf numFmtId="3" fontId="3" fillId="0" borderId="9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indent="3"/>
    </xf>
    <xf numFmtId="0" fontId="3" fillId="0" borderId="7" xfId="0" applyFont="1" applyBorder="1" applyAlignment="1">
      <alignment horizontal="left" indent="2"/>
    </xf>
    <xf numFmtId="3" fontId="5" fillId="3" borderId="23" xfId="0" applyNumberFormat="1" applyFont="1" applyFill="1" applyBorder="1" applyAlignment="1">
      <alignment vertical="center"/>
    </xf>
    <xf numFmtId="3" fontId="5" fillId="3" borderId="24" xfId="0" applyNumberFormat="1" applyFont="1" applyFill="1" applyBorder="1" applyAlignment="1">
      <alignment vertical="center"/>
    </xf>
    <xf numFmtId="168" fontId="5" fillId="3" borderId="34" xfId="0" applyNumberFormat="1" applyFont="1" applyFill="1" applyBorder="1" applyAlignment="1">
      <alignment vertical="center"/>
    </xf>
    <xf numFmtId="168" fontId="5" fillId="3" borderId="43" xfId="0" applyNumberFormat="1" applyFont="1" applyFill="1" applyBorder="1" applyAlignment="1">
      <alignment vertical="center"/>
    </xf>
    <xf numFmtId="168" fontId="5" fillId="3" borderId="22" xfId="0" applyNumberFormat="1" applyFont="1" applyFill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3" fontId="3" fillId="0" borderId="30" xfId="0" applyNumberFormat="1" applyFont="1" applyBorder="1" applyAlignment="1">
      <alignment vertical="center"/>
    </xf>
    <xf numFmtId="168" fontId="3" fillId="0" borderId="12" xfId="0" applyNumberFormat="1" applyFont="1" applyBorder="1" applyAlignment="1">
      <alignment vertical="center"/>
    </xf>
    <xf numFmtId="168" fontId="3" fillId="0" borderId="46" xfId="0" applyNumberFormat="1" applyFont="1" applyBorder="1" applyAlignment="1">
      <alignment vertical="center"/>
    </xf>
    <xf numFmtId="168" fontId="5" fillId="3" borderId="24" xfId="0" applyNumberFormat="1" applyFont="1" applyFill="1" applyBorder="1" applyAlignment="1">
      <alignment vertical="center"/>
    </xf>
    <xf numFmtId="168" fontId="5" fillId="3" borderId="47" xfId="0" applyNumberFormat="1" applyFont="1" applyFill="1" applyBorder="1" applyAlignment="1">
      <alignment vertical="center"/>
    </xf>
    <xf numFmtId="0" fontId="5" fillId="0" borderId="17" xfId="0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168" fontId="3" fillId="0" borderId="8" xfId="0" applyNumberFormat="1" applyFont="1" applyBorder="1" applyAlignment="1">
      <alignment vertical="center"/>
    </xf>
    <xf numFmtId="0" fontId="5" fillId="2" borderId="15" xfId="0" applyFont="1" applyFill="1" applyBorder="1" applyAlignment="1">
      <alignment horizontal="right" vertical="center"/>
    </xf>
    <xf numFmtId="3" fontId="5" fillId="3" borderId="32" xfId="0" applyNumberFormat="1" applyFont="1" applyFill="1" applyBorder="1" applyAlignment="1">
      <alignment vertical="center"/>
    </xf>
    <xf numFmtId="168" fontId="5" fillId="3" borderId="38" xfId="0" applyNumberFormat="1" applyFont="1" applyFill="1" applyBorder="1" applyAlignment="1">
      <alignment vertical="center"/>
    </xf>
    <xf numFmtId="0" fontId="5" fillId="2" borderId="32" xfId="0" applyFont="1" applyFill="1" applyBorder="1" applyAlignment="1">
      <alignment vertical="center"/>
    </xf>
    <xf numFmtId="3" fontId="5" fillId="3" borderId="48" xfId="0" applyNumberFormat="1" applyFont="1" applyFill="1" applyBorder="1" applyAlignment="1">
      <alignment vertical="center"/>
    </xf>
    <xf numFmtId="3" fontId="5" fillId="3" borderId="49" xfId="0" applyNumberFormat="1" applyFont="1" applyFill="1" applyBorder="1" applyAlignment="1">
      <alignment vertical="center"/>
    </xf>
    <xf numFmtId="168" fontId="5" fillId="3" borderId="50" xfId="0" applyNumberFormat="1" applyFont="1" applyFill="1" applyBorder="1" applyAlignment="1">
      <alignment vertical="center"/>
    </xf>
    <xf numFmtId="168" fontId="5" fillId="3" borderId="48" xfId="0" applyNumberFormat="1" applyFont="1" applyFill="1" applyBorder="1" applyAlignment="1">
      <alignment vertical="center"/>
    </xf>
    <xf numFmtId="3" fontId="5" fillId="3" borderId="51" xfId="0" applyNumberFormat="1" applyFont="1" applyFill="1" applyBorder="1" applyAlignment="1">
      <alignment vertical="center"/>
    </xf>
    <xf numFmtId="3" fontId="3" fillId="0" borderId="52" xfId="0" applyNumberFormat="1" applyFont="1" applyBorder="1" applyAlignment="1">
      <alignment vertical="center"/>
    </xf>
    <xf numFmtId="3" fontId="3" fillId="0" borderId="53" xfId="0" applyNumberFormat="1" applyFont="1" applyBorder="1" applyAlignment="1">
      <alignment vertical="center"/>
    </xf>
    <xf numFmtId="3" fontId="5" fillId="3" borderId="50" xfId="0" applyNumberFormat="1" applyFont="1" applyFill="1" applyBorder="1" applyAlignment="1">
      <alignment vertical="center"/>
    </xf>
    <xf numFmtId="3" fontId="3" fillId="0" borderId="9" xfId="0" applyNumberFormat="1" applyFont="1" applyBorder="1" applyAlignment="1">
      <alignment/>
    </xf>
    <xf numFmtId="0" fontId="3" fillId="0" borderId="9" xfId="0" applyFont="1" applyBorder="1" applyAlignment="1">
      <alignment/>
    </xf>
    <xf numFmtId="0" fontId="5" fillId="2" borderId="54" xfId="0" applyFont="1" applyFill="1" applyBorder="1" applyAlignment="1">
      <alignment vertical="center"/>
    </xf>
    <xf numFmtId="3" fontId="5" fillId="2" borderId="55" xfId="0" applyNumberFormat="1" applyFont="1" applyFill="1" applyBorder="1" applyAlignment="1">
      <alignment vertical="center"/>
    </xf>
    <xf numFmtId="3" fontId="5" fillId="2" borderId="5" xfId="0" applyNumberFormat="1" applyFont="1" applyFill="1" applyBorder="1" applyAlignment="1">
      <alignment vertical="center"/>
    </xf>
    <xf numFmtId="3" fontId="5" fillId="2" borderId="56" xfId="0" applyNumberFormat="1" applyFont="1" applyFill="1" applyBorder="1" applyAlignment="1">
      <alignment vertical="center"/>
    </xf>
    <xf numFmtId="168" fontId="5" fillId="2" borderId="57" xfId="0" applyNumberFormat="1" applyFont="1" applyFill="1" applyBorder="1" applyAlignment="1">
      <alignment vertical="center"/>
    </xf>
    <xf numFmtId="0" fontId="3" fillId="2" borderId="54" xfId="0" applyFont="1" applyFill="1" applyBorder="1" applyAlignment="1">
      <alignment horizontal="left" vertical="center" indent="2"/>
    </xf>
    <xf numFmtId="3" fontId="3" fillId="2" borderId="58" xfId="0" applyNumberFormat="1" applyFont="1" applyFill="1" applyBorder="1" applyAlignment="1">
      <alignment vertical="center"/>
    </xf>
    <xf numFmtId="3" fontId="3" fillId="2" borderId="59" xfId="0" applyNumberFormat="1" applyFont="1" applyFill="1" applyBorder="1" applyAlignment="1">
      <alignment vertical="center"/>
    </xf>
    <xf numFmtId="168" fontId="3" fillId="2" borderId="8" xfId="0" applyNumberFormat="1" applyFont="1" applyFill="1" applyBorder="1" applyAlignment="1">
      <alignment vertical="center"/>
    </xf>
    <xf numFmtId="168" fontId="3" fillId="2" borderId="58" xfId="0" applyNumberFormat="1" applyFont="1" applyFill="1" applyBorder="1" applyAlignment="1">
      <alignment vertical="center"/>
    </xf>
    <xf numFmtId="168" fontId="3" fillId="2" borderId="60" xfId="0" applyNumberFormat="1" applyFont="1" applyFill="1" applyBorder="1" applyAlignment="1">
      <alignment vertical="center"/>
    </xf>
    <xf numFmtId="168" fontId="5" fillId="3" borderId="23" xfId="0" applyNumberFormat="1" applyFont="1" applyFill="1" applyBorder="1" applyAlignment="1">
      <alignment vertical="center"/>
    </xf>
    <xf numFmtId="0" fontId="5" fillId="2" borderId="32" xfId="0" applyNumberFormat="1" applyFont="1" applyFill="1" applyBorder="1" applyAlignment="1">
      <alignment horizontal="center" vertical="center"/>
    </xf>
    <xf numFmtId="1" fontId="3" fillId="0" borderId="8" xfId="22" applyNumberFormat="1" applyFont="1" applyBorder="1" applyAlignment="1">
      <alignment vertical="center"/>
    </xf>
    <xf numFmtId="166" fontId="3" fillId="0" borderId="19" xfId="22" applyNumberFormat="1" applyFont="1" applyBorder="1" applyAlignment="1">
      <alignment vertical="center"/>
    </xf>
    <xf numFmtId="0" fontId="3" fillId="0" borderId="0" xfId="0" applyFont="1" applyAlignment="1">
      <alignment wrapText="1"/>
    </xf>
    <xf numFmtId="3" fontId="3" fillId="0" borderId="12" xfId="0" applyNumberFormat="1" applyFont="1" applyBorder="1" applyAlignment="1">
      <alignment wrapText="1"/>
    </xf>
    <xf numFmtId="3" fontId="3" fillId="0" borderId="0" xfId="0" applyNumberFormat="1" applyFont="1" applyAlignment="1">
      <alignment wrapText="1"/>
    </xf>
    <xf numFmtId="166" fontId="3" fillId="0" borderId="18" xfId="22" applyNumberFormat="1" applyFont="1" applyBorder="1" applyAlignment="1">
      <alignment vertical="center" wrapText="1"/>
    </xf>
    <xf numFmtId="3" fontId="3" fillId="0" borderId="26" xfId="0" applyNumberFormat="1" applyFont="1" applyBorder="1" applyAlignment="1">
      <alignment wrapText="1"/>
    </xf>
    <xf numFmtId="3" fontId="3" fillId="0" borderId="0" xfId="0" applyNumberFormat="1" applyFont="1" applyFill="1" applyBorder="1" applyAlignment="1">
      <alignment wrapText="1"/>
    </xf>
    <xf numFmtId="166" fontId="3" fillId="0" borderId="14" xfId="22" applyNumberFormat="1" applyFont="1" applyBorder="1" applyAlignment="1">
      <alignment vertical="center" wrapText="1"/>
    </xf>
    <xf numFmtId="3" fontId="3" fillId="0" borderId="9" xfId="0" applyNumberFormat="1" applyFont="1" applyBorder="1" applyAlignment="1">
      <alignment wrapText="1"/>
    </xf>
    <xf numFmtId="3" fontId="3" fillId="0" borderId="8" xfId="0" applyNumberFormat="1" applyFont="1" applyBorder="1" applyAlignment="1">
      <alignment wrapText="1"/>
    </xf>
    <xf numFmtId="3" fontId="3" fillId="0" borderId="9" xfId="0" applyNumberFormat="1" applyFont="1" applyFill="1" applyBorder="1" applyAlignment="1">
      <alignment wrapText="1"/>
    </xf>
    <xf numFmtId="1" fontId="3" fillId="0" borderId="8" xfId="22" applyNumberFormat="1" applyFont="1" applyBorder="1" applyAlignment="1">
      <alignment vertical="center" wrapText="1"/>
    </xf>
    <xf numFmtId="0" fontId="3" fillId="0" borderId="9" xfId="0" applyFont="1" applyBorder="1" applyAlignment="1">
      <alignment wrapText="1"/>
    </xf>
    <xf numFmtId="0" fontId="3" fillId="0" borderId="9" xfId="0" applyFont="1" applyFill="1" applyBorder="1" applyAlignment="1">
      <alignment wrapText="1"/>
    </xf>
    <xf numFmtId="3" fontId="3" fillId="0" borderId="8" xfId="0" applyNumberFormat="1" applyFont="1" applyFill="1" applyBorder="1" applyAlignment="1">
      <alignment wrapText="1"/>
    </xf>
    <xf numFmtId="166" fontId="3" fillId="0" borderId="19" xfId="22" applyNumberFormat="1" applyFont="1" applyBorder="1" applyAlignment="1">
      <alignment vertical="center" wrapText="1"/>
    </xf>
    <xf numFmtId="0" fontId="5" fillId="0" borderId="39" xfId="0" applyFont="1" applyBorder="1" applyAlignment="1" applyProtection="1">
      <alignment horizontal="center" vertical="center" wrapText="1"/>
      <protection/>
    </xf>
    <xf numFmtId="3" fontId="5" fillId="3" borderId="39" xfId="0" applyNumberFormat="1" applyFont="1" applyFill="1" applyBorder="1" applyAlignment="1">
      <alignment wrapText="1"/>
    </xf>
    <xf numFmtId="3" fontId="5" fillId="3" borderId="2" xfId="0" applyNumberFormat="1" applyFont="1" applyFill="1" applyBorder="1" applyAlignment="1">
      <alignment wrapText="1"/>
    </xf>
    <xf numFmtId="166" fontId="5" fillId="3" borderId="4" xfId="22" applyNumberFormat="1" applyFont="1" applyFill="1" applyBorder="1" applyAlignment="1">
      <alignment vertical="center" wrapText="1"/>
    </xf>
    <xf numFmtId="166" fontId="5" fillId="3" borderId="33" xfId="22" applyNumberFormat="1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7" xfId="0" applyFont="1" applyBorder="1" applyAlignment="1">
      <alignment vertical="center"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9" xfId="0" applyFont="1" applyBorder="1" applyAlignment="1">
      <alignment/>
    </xf>
    <xf numFmtId="3" fontId="3" fillId="0" borderId="9" xfId="0" applyNumberFormat="1" applyFont="1" applyBorder="1" applyAlignment="1">
      <alignment/>
    </xf>
    <xf numFmtId="166" fontId="3" fillId="0" borderId="10" xfId="22" applyNumberFormat="1" applyFont="1" applyBorder="1" applyAlignment="1">
      <alignment vertical="center"/>
    </xf>
    <xf numFmtId="1" fontId="3" fillId="0" borderId="16" xfId="22" applyNumberFormat="1" applyFont="1" applyBorder="1" applyAlignment="1">
      <alignment vertical="center"/>
    </xf>
    <xf numFmtId="3" fontId="3" fillId="0" borderId="8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9" xfId="0" applyNumberFormat="1" applyFont="1" applyFill="1" applyBorder="1" applyAlignment="1">
      <alignment/>
    </xf>
    <xf numFmtId="3" fontId="5" fillId="3" borderId="24" xfId="0" applyNumberFormat="1" applyFont="1" applyFill="1" applyBorder="1" applyAlignment="1">
      <alignment/>
    </xf>
    <xf numFmtId="166" fontId="5" fillId="3" borderId="22" xfId="22" applyNumberFormat="1" applyFont="1" applyFill="1" applyBorder="1" applyAlignment="1">
      <alignment vertical="center"/>
    </xf>
    <xf numFmtId="166" fontId="5" fillId="3" borderId="21" xfId="22" applyNumberFormat="1" applyFont="1" applyFill="1" applyBorder="1" applyAlignment="1">
      <alignment vertical="center"/>
    </xf>
    <xf numFmtId="166" fontId="3" fillId="0" borderId="10" xfId="22" applyNumberFormat="1" applyFont="1" applyFill="1" applyBorder="1" applyAlignment="1">
      <alignment vertical="center"/>
    </xf>
    <xf numFmtId="1" fontId="3" fillId="0" borderId="9" xfId="0" applyNumberFormat="1" applyFont="1" applyBorder="1" applyAlignment="1">
      <alignment/>
    </xf>
    <xf numFmtId="166" fontId="3" fillId="0" borderId="19" xfId="22" applyNumberFormat="1" applyFont="1" applyFill="1" applyBorder="1" applyAlignment="1">
      <alignment vertical="center"/>
    </xf>
    <xf numFmtId="0" fontId="3" fillId="0" borderId="8" xfId="0" applyFont="1" applyBorder="1" applyAlignment="1">
      <alignment horizontal="left" indent="2"/>
    </xf>
    <xf numFmtId="3" fontId="3" fillId="0" borderId="9" xfId="0" applyNumberFormat="1" applyFont="1" applyBorder="1" applyAlignment="1">
      <alignment horizontal="right"/>
    </xf>
    <xf numFmtId="0" fontId="3" fillId="0" borderId="16" xfId="0" applyFont="1" applyBorder="1" applyAlignment="1">
      <alignment horizontal="left" indent="2"/>
    </xf>
    <xf numFmtId="0" fontId="3" fillId="0" borderId="9" xfId="0" applyFont="1" applyBorder="1" applyAlignment="1">
      <alignment horizontal="left" indent="2"/>
    </xf>
    <xf numFmtId="0" fontId="3" fillId="0" borderId="19" xfId="0" applyFont="1" applyBorder="1" applyAlignment="1">
      <alignment horizontal="left" indent="2"/>
    </xf>
    <xf numFmtId="0" fontId="3" fillId="0" borderId="10" xfId="0" applyFont="1" applyBorder="1" applyAlignment="1">
      <alignment horizontal="left" indent="2"/>
    </xf>
    <xf numFmtId="0" fontId="3" fillId="0" borderId="9" xfId="0" applyFont="1" applyFill="1" applyBorder="1" applyAlignment="1">
      <alignment/>
    </xf>
    <xf numFmtId="166" fontId="5" fillId="0" borderId="10" xfId="22" applyNumberFormat="1" applyFont="1" applyFill="1" applyBorder="1" applyAlignment="1">
      <alignment vertical="center"/>
    </xf>
    <xf numFmtId="1" fontId="3" fillId="0" borderId="9" xfId="22" applyNumberFormat="1" applyFont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15" xfId="0" applyNumberFormat="1" applyFont="1" applyFill="1" applyBorder="1" applyAlignment="1">
      <alignment horizontal="center" vertical="center"/>
    </xf>
    <xf numFmtId="0" fontId="5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 wrapText="1"/>
    </xf>
    <xf numFmtId="0" fontId="3" fillId="0" borderId="8" xfId="0" applyFont="1" applyBorder="1" applyAlignment="1">
      <alignment/>
    </xf>
    <xf numFmtId="3" fontId="3" fillId="0" borderId="0" xfId="0" applyNumberFormat="1" applyFont="1" applyAlignment="1">
      <alignment vertical="center"/>
    </xf>
    <xf numFmtId="0" fontId="3" fillId="0" borderId="61" xfId="0" applyFont="1" applyBorder="1" applyAlignment="1">
      <alignment horizontal="left" indent="2"/>
    </xf>
    <xf numFmtId="166" fontId="3" fillId="0" borderId="10" xfId="22" applyNumberFormat="1" applyFont="1" applyBorder="1" applyAlignment="1">
      <alignment vertical="center" wrapText="1"/>
    </xf>
    <xf numFmtId="3" fontId="3" fillId="0" borderId="8" xfId="22" applyNumberFormat="1" applyFont="1" applyBorder="1" applyAlignment="1">
      <alignment vertical="center" wrapText="1"/>
    </xf>
    <xf numFmtId="0" fontId="0" fillId="0" borderId="54" xfId="0" applyBorder="1" applyAlignment="1">
      <alignment horizontal="left" vertical="center" indent="2"/>
    </xf>
    <xf numFmtId="3" fontId="0" fillId="0" borderId="62" xfId="0" applyNumberFormat="1" applyBorder="1" applyAlignment="1">
      <alignment vertical="center"/>
    </xf>
    <xf numFmtId="3" fontId="0" fillId="0" borderId="58" xfId="0" applyNumberFormat="1" applyBorder="1" applyAlignment="1">
      <alignment/>
    </xf>
    <xf numFmtId="166" fontId="0" fillId="0" borderId="60" xfId="22" applyNumberFormat="1" applyFont="1" applyFill="1" applyBorder="1" applyAlignment="1">
      <alignment vertical="center"/>
    </xf>
    <xf numFmtId="3" fontId="0" fillId="0" borderId="63" xfId="0" applyNumberFormat="1" applyBorder="1" applyAlignment="1">
      <alignment vertical="center"/>
    </xf>
    <xf numFmtId="166" fontId="5" fillId="0" borderId="9" xfId="22" applyNumberFormat="1" applyFont="1" applyFill="1" applyBorder="1" applyAlignment="1">
      <alignment vertical="center"/>
    </xf>
    <xf numFmtId="3" fontId="5" fillId="0" borderId="9" xfId="0" applyNumberFormat="1" applyFont="1" applyFill="1" applyBorder="1" applyAlignment="1">
      <alignment/>
    </xf>
    <xf numFmtId="1" fontId="5" fillId="0" borderId="9" xfId="22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/>
    </xf>
    <xf numFmtId="0" fontId="5" fillId="0" borderId="7" xfId="0" applyFont="1" applyBorder="1" applyAlignment="1">
      <alignment horizontal="left" vertical="center" indent="1"/>
    </xf>
    <xf numFmtId="0" fontId="3" fillId="0" borderId="7" xfId="0" applyFont="1" applyBorder="1" applyAlignment="1">
      <alignment vertical="center"/>
    </xf>
    <xf numFmtId="0" fontId="5" fillId="2" borderId="7" xfId="0" applyFont="1" applyFill="1" applyBorder="1" applyAlignment="1">
      <alignment horizontal="left" vertical="center" indent="2"/>
    </xf>
    <xf numFmtId="0" fontId="5" fillId="0" borderId="7" xfId="0" applyFont="1" applyFill="1" applyBorder="1" applyAlignment="1">
      <alignment horizontal="left" vertical="center" indent="1"/>
    </xf>
    <xf numFmtId="3" fontId="5" fillId="0" borderId="16" xfId="0" applyNumberFormat="1" applyFont="1" applyFill="1" applyBorder="1" applyAlignment="1">
      <alignment/>
    </xf>
    <xf numFmtId="3" fontId="5" fillId="0" borderId="8" xfId="0" applyNumberFormat="1" applyFont="1" applyFill="1" applyBorder="1" applyAlignment="1">
      <alignment/>
    </xf>
    <xf numFmtId="166" fontId="5" fillId="0" borderId="19" xfId="22" applyNumberFormat="1" applyFont="1" applyFill="1" applyBorder="1" applyAlignment="1">
      <alignment vertical="center"/>
    </xf>
    <xf numFmtId="3" fontId="5" fillId="0" borderId="26" xfId="0" applyNumberFormat="1" applyFont="1" applyBorder="1" applyAlignment="1">
      <alignment horizontal="center" vertical="center" wrapText="1"/>
    </xf>
    <xf numFmtId="3" fontId="3" fillId="0" borderId="27" xfId="0" applyNumberFormat="1" applyFont="1" applyBorder="1" applyAlignment="1">
      <alignment vertical="center"/>
    </xf>
    <xf numFmtId="3" fontId="3" fillId="0" borderId="45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horizontal="center" vertical="center" wrapText="1"/>
    </xf>
    <xf numFmtId="3" fontId="5" fillId="3" borderId="15" xfId="0" applyNumberFormat="1" applyFont="1" applyFill="1" applyBorder="1" applyAlignment="1">
      <alignment vertical="center"/>
    </xf>
    <xf numFmtId="3" fontId="3" fillId="0" borderId="26" xfId="0" applyNumberFormat="1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3" fontId="5" fillId="3" borderId="21" xfId="0" applyNumberFormat="1" applyFont="1" applyFill="1" applyBorder="1" applyAlignment="1">
      <alignment vertical="center"/>
    </xf>
    <xf numFmtId="0" fontId="3" fillId="0" borderId="64" xfId="0" applyFont="1" applyBorder="1" applyAlignment="1">
      <alignment vertical="center"/>
    </xf>
    <xf numFmtId="3" fontId="3" fillId="0" borderId="65" xfId="0" applyNumberFormat="1" applyFont="1" applyBorder="1" applyAlignment="1">
      <alignment vertical="center"/>
    </xf>
    <xf numFmtId="3" fontId="5" fillId="3" borderId="43" xfId="0" applyNumberFormat="1" applyFont="1" applyFill="1" applyBorder="1" applyAlignment="1">
      <alignment vertical="center"/>
    </xf>
    <xf numFmtId="0" fontId="3" fillId="0" borderId="66" xfId="0" applyFont="1" applyBorder="1" applyAlignment="1">
      <alignment vertical="center"/>
    </xf>
    <xf numFmtId="3" fontId="5" fillId="2" borderId="67" xfId="0" applyNumberFormat="1" applyFont="1" applyFill="1" applyBorder="1" applyAlignment="1">
      <alignment vertical="center"/>
    </xf>
    <xf numFmtId="168" fontId="3" fillId="0" borderId="11" xfId="0" applyNumberFormat="1" applyFont="1" applyBorder="1" applyAlignment="1">
      <alignment vertical="center"/>
    </xf>
    <xf numFmtId="168" fontId="5" fillId="2" borderId="55" xfId="0" applyNumberFormat="1" applyFont="1" applyFill="1" applyBorder="1" applyAlignment="1">
      <alignment vertical="center"/>
    </xf>
    <xf numFmtId="3" fontId="3" fillId="0" borderId="25" xfId="0" applyNumberFormat="1" applyFont="1" applyBorder="1" applyAlignment="1">
      <alignment wrapText="1"/>
    </xf>
    <xf numFmtId="3" fontId="3" fillId="0" borderId="27" xfId="0" applyNumberFormat="1" applyFont="1" applyBorder="1" applyAlignment="1">
      <alignment wrapText="1"/>
    </xf>
    <xf numFmtId="3" fontId="5" fillId="3" borderId="24" xfId="0" applyNumberFormat="1" applyFont="1" applyFill="1" applyBorder="1" applyAlignment="1">
      <alignment/>
    </xf>
    <xf numFmtId="0" fontId="2" fillId="0" borderId="68" xfId="0" applyFont="1" applyBorder="1" applyAlignment="1">
      <alignment vertical="center"/>
    </xf>
    <xf numFmtId="0" fontId="5" fillId="0" borderId="68" xfId="0" applyFont="1" applyBorder="1" applyAlignment="1">
      <alignment vertical="center"/>
    </xf>
    <xf numFmtId="0" fontId="5" fillId="0" borderId="0" xfId="0" applyFont="1" applyAlignment="1">
      <alignment/>
    </xf>
    <xf numFmtId="3" fontId="3" fillId="0" borderId="10" xfId="0" applyNumberFormat="1" applyFont="1" applyBorder="1" applyAlignment="1">
      <alignment vertical="center"/>
    </xf>
    <xf numFmtId="3" fontId="3" fillId="2" borderId="10" xfId="0" applyNumberFormat="1" applyFont="1" applyFill="1" applyBorder="1" applyAlignment="1">
      <alignment vertical="center"/>
    </xf>
    <xf numFmtId="0" fontId="3" fillId="0" borderId="7" xfId="0" applyFont="1" applyBorder="1" applyAlignment="1" applyProtection="1">
      <alignment horizontal="left" indent="1"/>
      <protection/>
    </xf>
    <xf numFmtId="0" fontId="3" fillId="0" borderId="0" xfId="0" applyFont="1" applyAlignment="1">
      <alignment horizontal="left" vertical="center" indent="2"/>
    </xf>
    <xf numFmtId="0" fontId="3" fillId="0" borderId="20" xfId="0" applyFont="1" applyBorder="1" applyAlignment="1">
      <alignment horizontal="left" vertical="center" indent="2"/>
    </xf>
    <xf numFmtId="3" fontId="3" fillId="0" borderId="11" xfId="0" applyNumberFormat="1" applyFont="1" applyBorder="1" applyAlignment="1">
      <alignment/>
    </xf>
    <xf numFmtId="3" fontId="3" fillId="0" borderId="66" xfId="0" applyNumberFormat="1" applyFont="1" applyBorder="1" applyAlignment="1">
      <alignment vertical="center"/>
    </xf>
    <xf numFmtId="0" fontId="3" fillId="2" borderId="7" xfId="0" applyFont="1" applyFill="1" applyBorder="1" applyAlignment="1">
      <alignment horizontal="left" vertical="center" indent="2"/>
    </xf>
    <xf numFmtId="0" fontId="3" fillId="0" borderId="7" xfId="0" applyFont="1" applyFill="1" applyBorder="1" applyAlignment="1">
      <alignment horizontal="right"/>
    </xf>
    <xf numFmtId="3" fontId="3" fillId="0" borderId="9" xfId="0" applyNumberFormat="1" applyFont="1" applyFill="1" applyBorder="1" applyAlignment="1">
      <alignment horizontal="right" vertical="center"/>
    </xf>
    <xf numFmtId="3" fontId="3" fillId="0" borderId="65" xfId="0" applyNumberFormat="1" applyFont="1" applyFill="1" applyBorder="1" applyAlignment="1">
      <alignment horizontal="right" vertical="center"/>
    </xf>
    <xf numFmtId="168" fontId="3" fillId="0" borderId="8" xfId="0" applyNumberFormat="1" applyFont="1" applyFill="1" applyBorder="1" applyAlignment="1">
      <alignment horizontal="right" vertical="center"/>
    </xf>
    <xf numFmtId="168" fontId="3" fillId="0" borderId="42" xfId="0" applyNumberFormat="1" applyFont="1" applyFill="1" applyBorder="1" applyAlignment="1">
      <alignment horizontal="right" vertical="center"/>
    </xf>
    <xf numFmtId="168" fontId="5" fillId="3" borderId="4" xfId="0" applyNumberFormat="1" applyFont="1" applyFill="1" applyBorder="1" applyAlignment="1">
      <alignment vertical="center"/>
    </xf>
    <xf numFmtId="3" fontId="5" fillId="3" borderId="33" xfId="0" applyNumberFormat="1" applyFont="1" applyFill="1" applyBorder="1" applyAlignment="1">
      <alignment vertical="center"/>
    </xf>
    <xf numFmtId="168" fontId="5" fillId="3" borderId="39" xfId="0" applyNumberFormat="1" applyFont="1" applyFill="1" applyBorder="1" applyAlignment="1">
      <alignment vertical="center"/>
    </xf>
    <xf numFmtId="168" fontId="5" fillId="3" borderId="2" xfId="0" applyNumberFormat="1" applyFont="1" applyFill="1" applyBorder="1" applyAlignment="1">
      <alignment vertical="center"/>
    </xf>
    <xf numFmtId="0" fontId="3" fillId="0" borderId="16" xfId="0" applyFont="1" applyBorder="1" applyAlignment="1">
      <alignment/>
    </xf>
    <xf numFmtId="0" fontId="5" fillId="2" borderId="32" xfId="0" applyFont="1" applyFill="1" applyBorder="1" applyAlignment="1">
      <alignment horizontal="right" vertical="center"/>
    </xf>
    <xf numFmtId="0" fontId="5" fillId="2" borderId="69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2" fillId="0" borderId="17" xfId="0" applyFont="1" applyBorder="1" applyAlignment="1">
      <alignment vertical="center"/>
    </xf>
    <xf numFmtId="3" fontId="2" fillId="0" borderId="62" xfId="0" applyNumberFormat="1" applyFont="1" applyBorder="1" applyAlignment="1">
      <alignment vertical="center"/>
    </xf>
    <xf numFmtId="3" fontId="0" fillId="0" borderId="58" xfId="0" applyNumberFormat="1" applyBorder="1" applyAlignment="1">
      <alignment vertical="center"/>
    </xf>
    <xf numFmtId="3" fontId="0" fillId="0" borderId="60" xfId="0" applyNumberFormat="1" applyBorder="1" applyAlignment="1">
      <alignment vertical="center"/>
    </xf>
    <xf numFmtId="3" fontId="0" fillId="0" borderId="59" xfId="0" applyNumberFormat="1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20" xfId="0" applyBorder="1" applyAlignment="1">
      <alignment horizontal="left" vertical="center" indent="2"/>
    </xf>
    <xf numFmtId="3" fontId="0" fillId="0" borderId="12" xfId="0" applyNumberFormat="1" applyBorder="1" applyAlignment="1">
      <alignment/>
    </xf>
    <xf numFmtId="166" fontId="0" fillId="0" borderId="14" xfId="22" applyNumberFormat="1" applyFont="1" applyFill="1" applyBorder="1" applyAlignment="1">
      <alignment vertical="center"/>
    </xf>
    <xf numFmtId="3" fontId="0" fillId="0" borderId="9" xfId="0" applyNumberFormat="1" applyFont="1" applyFill="1" applyBorder="1" applyAlignment="1">
      <alignment vertical="center"/>
    </xf>
    <xf numFmtId="3" fontId="0" fillId="0" borderId="16" xfId="0" applyNumberFormat="1" applyFont="1" applyFill="1" applyBorder="1" applyAlignment="1">
      <alignment vertical="center"/>
    </xf>
    <xf numFmtId="3" fontId="0" fillId="0" borderId="8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7" xfId="0" applyFont="1" applyFill="1" applyBorder="1" applyAlignment="1">
      <alignment horizontal="left" vertical="center" indent="2"/>
    </xf>
    <xf numFmtId="0" fontId="2" fillId="2" borderId="15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indent="2"/>
    </xf>
    <xf numFmtId="0" fontId="3" fillId="0" borderId="0" xfId="0" applyFont="1" applyFill="1" applyAlignment="1">
      <alignment/>
    </xf>
    <xf numFmtId="0" fontId="3" fillId="0" borderId="7" xfId="0" applyFont="1" applyFill="1" applyBorder="1" applyAlignment="1">
      <alignment horizontal="left" vertical="center" indent="2"/>
    </xf>
    <xf numFmtId="0" fontId="3" fillId="0" borderId="8" xfId="0" applyFont="1" applyFill="1" applyBorder="1" applyAlignment="1">
      <alignment/>
    </xf>
    <xf numFmtId="1" fontId="3" fillId="0" borderId="9" xfId="22" applyNumberFormat="1" applyFont="1" applyFill="1" applyBorder="1" applyAlignment="1">
      <alignment vertical="center"/>
    </xf>
    <xf numFmtId="3" fontId="3" fillId="0" borderId="8" xfId="0" applyNumberFormat="1" applyFont="1" applyFill="1" applyBorder="1" applyAlignment="1">
      <alignment/>
    </xf>
    <xf numFmtId="3" fontId="2" fillId="3" borderId="43" xfId="0" applyNumberFormat="1" applyFont="1" applyFill="1" applyBorder="1" applyAlignment="1">
      <alignment horizontal="center" vertical="center"/>
    </xf>
    <xf numFmtId="3" fontId="2" fillId="3" borderId="33" xfId="0" applyNumberFormat="1" applyFont="1" applyFill="1" applyBorder="1" applyAlignment="1">
      <alignment horizontal="center" vertical="center"/>
    </xf>
    <xf numFmtId="166" fontId="2" fillId="3" borderId="33" xfId="22" applyNumberFormat="1" applyFont="1" applyFill="1" applyBorder="1" applyAlignment="1">
      <alignment vertical="center"/>
    </xf>
    <xf numFmtId="3" fontId="2" fillId="3" borderId="1" xfId="0" applyNumberFormat="1" applyFont="1" applyFill="1" applyBorder="1" applyAlignment="1">
      <alignment horizontal="center" vertical="center"/>
    </xf>
    <xf numFmtId="0" fontId="3" fillId="0" borderId="44" xfId="0" applyFont="1" applyBorder="1" applyAlignment="1" applyProtection="1">
      <alignment horizontal="left" vertical="center" wrapText="1"/>
      <protection/>
    </xf>
    <xf numFmtId="0" fontId="3" fillId="0" borderId="61" xfId="0" applyFont="1" applyBorder="1" applyAlignment="1" applyProtection="1">
      <alignment horizontal="left" vertical="center" wrapText="1" indent="1"/>
      <protection/>
    </xf>
    <xf numFmtId="0" fontId="3" fillId="0" borderId="61" xfId="0" applyFont="1" applyBorder="1" applyAlignment="1" applyProtection="1">
      <alignment horizontal="left" vertical="center" wrapText="1"/>
      <protection/>
    </xf>
    <xf numFmtId="0" fontId="3" fillId="0" borderId="17" xfId="0" applyFont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/>
      <protection/>
    </xf>
    <xf numFmtId="3" fontId="3" fillId="0" borderId="41" xfId="0" applyNumberFormat="1" applyFont="1" applyBorder="1" applyAlignment="1">
      <alignment/>
    </xf>
    <xf numFmtId="3" fontId="3" fillId="0" borderId="6" xfId="15" applyNumberFormat="1" applyFont="1" applyBorder="1" applyAlignment="1" applyProtection="1">
      <alignment/>
      <protection/>
    </xf>
    <xf numFmtId="166" fontId="3" fillId="0" borderId="70" xfId="22" applyNumberFormat="1" applyFont="1" applyBorder="1" applyAlignment="1" applyProtection="1">
      <alignment/>
      <protection/>
    </xf>
    <xf numFmtId="172" fontId="3" fillId="0" borderId="41" xfId="15" applyNumberFormat="1" applyFont="1" applyBorder="1" applyAlignment="1" applyProtection="1">
      <alignment/>
      <protection/>
    </xf>
    <xf numFmtId="172" fontId="3" fillId="0" borderId="6" xfId="15" applyNumberFormat="1" applyFont="1" applyBorder="1" applyAlignment="1" applyProtection="1">
      <alignment/>
      <protection/>
    </xf>
    <xf numFmtId="166" fontId="3" fillId="0" borderId="71" xfId="22" applyNumberFormat="1" applyFont="1" applyBorder="1" applyAlignment="1" applyProtection="1">
      <alignment/>
      <protection/>
    </xf>
    <xf numFmtId="172" fontId="3" fillId="0" borderId="52" xfId="15" applyNumberFormat="1" applyFont="1" applyBorder="1" applyAlignment="1" applyProtection="1">
      <alignment/>
      <protection/>
    </xf>
    <xf numFmtId="172" fontId="3" fillId="0" borderId="8" xfId="15" applyNumberFormat="1" applyFont="1" applyBorder="1" applyAlignment="1" applyProtection="1">
      <alignment/>
      <protection/>
    </xf>
    <xf numFmtId="172" fontId="3" fillId="0" borderId="9" xfId="15" applyNumberFormat="1" applyFont="1" applyBorder="1" applyAlignment="1" applyProtection="1">
      <alignment/>
      <protection/>
    </xf>
    <xf numFmtId="172" fontId="3" fillId="0" borderId="16" xfId="15" applyNumberFormat="1" applyFont="1" applyBorder="1" applyAlignment="1" applyProtection="1">
      <alignment/>
      <protection/>
    </xf>
    <xf numFmtId="0" fontId="0" fillId="0" borderId="62" xfId="0" applyBorder="1" applyAlignment="1">
      <alignment/>
    </xf>
    <xf numFmtId="0" fontId="0" fillId="0" borderId="8" xfId="0" applyBorder="1" applyAlignment="1">
      <alignment/>
    </xf>
    <xf numFmtId="3" fontId="3" fillId="0" borderId="17" xfId="0" applyNumberFormat="1" applyFont="1" applyBorder="1" applyAlignment="1">
      <alignment wrapText="1"/>
    </xf>
    <xf numFmtId="3" fontId="3" fillId="0" borderId="6" xfId="0" applyNumberFormat="1" applyFont="1" applyBorder="1" applyAlignment="1">
      <alignment wrapText="1"/>
    </xf>
    <xf numFmtId="0" fontId="3" fillId="0" borderId="41" xfId="22" applyNumberFormat="1" applyFont="1" applyBorder="1" applyAlignment="1">
      <alignment vertical="center" wrapText="1"/>
    </xf>
    <xf numFmtId="1" fontId="3" fillId="0" borderId="6" xfId="22" applyNumberFormat="1" applyFont="1" applyBorder="1" applyAlignment="1">
      <alignment vertical="center" wrapText="1"/>
    </xf>
    <xf numFmtId="0" fontId="3" fillId="0" borderId="41" xfId="0" applyFont="1" applyFill="1" applyBorder="1" applyAlignment="1">
      <alignment wrapText="1"/>
    </xf>
    <xf numFmtId="3" fontId="3" fillId="0" borderId="6" xfId="0" applyNumberFormat="1" applyFont="1" applyFill="1" applyBorder="1" applyAlignment="1">
      <alignment wrapText="1"/>
    </xf>
    <xf numFmtId="3" fontId="3" fillId="0" borderId="41" xfId="0" applyNumberFormat="1" applyFont="1" applyFill="1" applyBorder="1" applyAlignment="1">
      <alignment wrapText="1"/>
    </xf>
    <xf numFmtId="0" fontId="3" fillId="0" borderId="7" xfId="0" applyFont="1" applyBorder="1" applyAlignment="1" applyProtection="1">
      <alignment horizontal="left" vertical="center" wrapText="1"/>
      <protection/>
    </xf>
    <xf numFmtId="0" fontId="3" fillId="0" borderId="8" xfId="22" applyNumberFormat="1" applyFont="1" applyBorder="1" applyAlignment="1">
      <alignment vertical="center" wrapText="1"/>
    </xf>
    <xf numFmtId="1" fontId="3" fillId="0" borderId="9" xfId="22" applyNumberFormat="1" applyFont="1" applyBorder="1" applyAlignment="1">
      <alignment vertical="center" wrapText="1"/>
    </xf>
    <xf numFmtId="0" fontId="3" fillId="0" borderId="8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168" fontId="3" fillId="0" borderId="9" xfId="0" applyNumberFormat="1" applyFont="1" applyFill="1" applyBorder="1" applyAlignment="1">
      <alignment wrapText="1"/>
    </xf>
    <xf numFmtId="168" fontId="3" fillId="0" borderId="9" xfId="0" applyNumberFormat="1" applyFont="1" applyBorder="1" applyAlignment="1">
      <alignment wrapText="1"/>
    </xf>
    <xf numFmtId="0" fontId="3" fillId="0" borderId="0" xfId="0" applyFont="1" applyBorder="1" applyAlignment="1">
      <alignment/>
    </xf>
    <xf numFmtId="0" fontId="5" fillId="0" borderId="23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/>
    </xf>
    <xf numFmtId="0" fontId="3" fillId="0" borderId="11" xfId="0" applyFont="1" applyBorder="1" applyAlignment="1">
      <alignment/>
    </xf>
    <xf numFmtId="166" fontId="3" fillId="0" borderId="66" xfId="22" applyNumberFormat="1" applyFont="1" applyBorder="1" applyAlignment="1">
      <alignment/>
    </xf>
    <xf numFmtId="166" fontId="3" fillId="0" borderId="14" xfId="22" applyNumberFormat="1" applyFont="1" applyBorder="1" applyAlignment="1">
      <alignment/>
    </xf>
    <xf numFmtId="0" fontId="3" fillId="0" borderId="13" xfId="0" applyFont="1" applyBorder="1" applyAlignment="1">
      <alignment/>
    </xf>
    <xf numFmtId="166" fontId="3" fillId="0" borderId="18" xfId="22" applyNumberFormat="1" applyFont="1" applyBorder="1" applyAlignment="1">
      <alignment/>
    </xf>
    <xf numFmtId="0" fontId="5" fillId="0" borderId="7" xfId="0" applyFont="1" applyBorder="1" applyAlignment="1">
      <alignment horizontal="center"/>
    </xf>
    <xf numFmtId="166" fontId="3" fillId="0" borderId="65" xfId="22" applyNumberFormat="1" applyFont="1" applyBorder="1" applyAlignment="1">
      <alignment/>
    </xf>
    <xf numFmtId="166" fontId="3" fillId="0" borderId="10" xfId="22" applyNumberFormat="1" applyFont="1" applyBorder="1" applyAlignment="1">
      <alignment/>
    </xf>
    <xf numFmtId="166" fontId="3" fillId="0" borderId="19" xfId="22" applyNumberFormat="1" applyFont="1" applyBorder="1" applyAlignment="1">
      <alignment/>
    </xf>
    <xf numFmtId="166" fontId="5" fillId="0" borderId="10" xfId="22" applyNumberFormat="1" applyFont="1" applyBorder="1" applyAlignment="1">
      <alignment/>
    </xf>
    <xf numFmtId="166" fontId="5" fillId="0" borderId="19" xfId="22" applyNumberFormat="1" applyFont="1" applyBorder="1" applyAlignment="1">
      <alignment/>
    </xf>
    <xf numFmtId="166" fontId="5" fillId="0" borderId="65" xfId="22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9" xfId="0" applyFont="1" applyBorder="1" applyAlignment="1">
      <alignment/>
    </xf>
    <xf numFmtId="0" fontId="5" fillId="0" borderId="15" xfId="0" applyFont="1" applyBorder="1" applyAlignment="1">
      <alignment horizontal="center"/>
    </xf>
    <xf numFmtId="3" fontId="5" fillId="0" borderId="23" xfId="0" applyNumberFormat="1" applyFont="1" applyBorder="1" applyAlignment="1">
      <alignment/>
    </xf>
    <xf numFmtId="3" fontId="5" fillId="0" borderId="43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3" fontId="5" fillId="0" borderId="34" xfId="0" applyNumberFormat="1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166" fontId="0" fillId="0" borderId="0" xfId="22" applyNumberFormat="1" applyAlignment="1">
      <alignment/>
    </xf>
    <xf numFmtId="0" fontId="3" fillId="0" borderId="61" xfId="0" applyFont="1" applyBorder="1" applyAlignment="1" applyProtection="1" quotePrefix="1">
      <alignment horizontal="left" vertical="center"/>
      <protection/>
    </xf>
    <xf numFmtId="166" fontId="3" fillId="0" borderId="18" xfId="22" applyNumberFormat="1" applyFont="1" applyBorder="1" applyAlignment="1">
      <alignment vertical="center"/>
    </xf>
    <xf numFmtId="166" fontId="3" fillId="0" borderId="14" xfId="22" applyNumberFormat="1" applyFont="1" applyBorder="1" applyAlignment="1">
      <alignment vertical="center"/>
    </xf>
    <xf numFmtId="0" fontId="0" fillId="0" borderId="0" xfId="0" applyFont="1" applyAlignment="1">
      <alignment/>
    </xf>
    <xf numFmtId="3" fontId="3" fillId="0" borderId="26" xfId="22" applyNumberFormat="1" applyFont="1" applyBorder="1" applyAlignment="1">
      <alignment vertical="center" wrapText="1"/>
    </xf>
    <xf numFmtId="0" fontId="0" fillId="0" borderId="9" xfId="0" applyBorder="1" applyAlignment="1">
      <alignment/>
    </xf>
    <xf numFmtId="3" fontId="5" fillId="6" borderId="9" xfId="0" applyNumberFormat="1" applyFont="1" applyFill="1" applyBorder="1" applyAlignment="1">
      <alignment/>
    </xf>
    <xf numFmtId="3" fontId="5" fillId="6" borderId="9" xfId="22" applyNumberFormat="1" applyFont="1" applyFill="1" applyBorder="1" applyAlignment="1">
      <alignment vertical="center"/>
    </xf>
    <xf numFmtId="166" fontId="5" fillId="6" borderId="10" xfId="22" applyNumberFormat="1" applyFont="1" applyFill="1" applyBorder="1" applyAlignment="1">
      <alignment vertical="center"/>
    </xf>
    <xf numFmtId="1" fontId="5" fillId="6" borderId="9" xfId="22" applyNumberFormat="1" applyFont="1" applyFill="1" applyBorder="1" applyAlignment="1">
      <alignment vertical="center"/>
    </xf>
    <xf numFmtId="168" fontId="5" fillId="6" borderId="9" xfId="0" applyNumberFormat="1" applyFont="1" applyFill="1" applyBorder="1" applyAlignment="1">
      <alignment/>
    </xf>
    <xf numFmtId="166" fontId="5" fillId="6" borderId="19" xfId="22" applyNumberFormat="1" applyFont="1" applyFill="1" applyBorder="1" applyAlignment="1">
      <alignment vertical="center" wrapText="1"/>
    </xf>
    <xf numFmtId="0" fontId="0" fillId="0" borderId="16" xfId="0" applyBorder="1" applyAlignment="1">
      <alignment/>
    </xf>
    <xf numFmtId="3" fontId="5" fillId="6" borderId="16" xfId="22" applyNumberFormat="1" applyFont="1" applyFill="1" applyBorder="1" applyAlignment="1">
      <alignment vertical="center"/>
    </xf>
    <xf numFmtId="0" fontId="10" fillId="0" borderId="16" xfId="21" applyFont="1" applyFill="1" applyBorder="1" applyAlignment="1">
      <alignment horizontal="right" wrapText="1"/>
      <protection/>
    </xf>
    <xf numFmtId="1" fontId="3" fillId="0" borderId="16" xfId="0" applyNumberFormat="1" applyFont="1" applyBorder="1" applyAlignment="1">
      <alignment/>
    </xf>
    <xf numFmtId="166" fontId="5" fillId="0" borderId="16" xfId="22" applyNumberFormat="1" applyFont="1" applyFill="1" applyBorder="1" applyAlignment="1">
      <alignment vertical="center"/>
    </xf>
    <xf numFmtId="1" fontId="3" fillId="0" borderId="16" xfId="22" applyNumberFormat="1" applyFont="1" applyFill="1" applyBorder="1" applyAlignment="1">
      <alignment vertical="center"/>
    </xf>
    <xf numFmtId="166" fontId="3" fillId="0" borderId="16" xfId="22" applyNumberFormat="1" applyFont="1" applyBorder="1" applyAlignment="1">
      <alignment vertical="center"/>
    </xf>
    <xf numFmtId="3" fontId="5" fillId="3" borderId="34" xfId="0" applyNumberFormat="1" applyFont="1" applyFill="1" applyBorder="1" applyAlignment="1">
      <alignment/>
    </xf>
    <xf numFmtId="0" fontId="3" fillId="0" borderId="26" xfId="0" applyFont="1" applyBorder="1" applyAlignment="1">
      <alignment/>
    </xf>
    <xf numFmtId="3" fontId="5" fillId="6" borderId="8" xfId="0" applyNumberFormat="1" applyFont="1" applyFill="1" applyBorder="1" applyAlignment="1">
      <alignment/>
    </xf>
    <xf numFmtId="0" fontId="10" fillId="0" borderId="8" xfId="21" applyFont="1" applyFill="1" applyBorder="1" applyAlignment="1">
      <alignment horizontal="right" wrapText="1"/>
      <protection/>
    </xf>
    <xf numFmtId="0" fontId="5" fillId="0" borderId="8" xfId="0" applyFont="1" applyFill="1" applyBorder="1" applyAlignment="1">
      <alignment/>
    </xf>
    <xf numFmtId="3" fontId="5" fillId="3" borderId="23" xfId="0" applyNumberFormat="1" applyFont="1" applyFill="1" applyBorder="1" applyAlignment="1">
      <alignment/>
    </xf>
    <xf numFmtId="3" fontId="5" fillId="6" borderId="16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20" xfId="0" applyFont="1" applyBorder="1" applyAlignment="1">
      <alignment vertic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5" fillId="0" borderId="48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left" vertical="center"/>
    </xf>
    <xf numFmtId="0" fontId="0" fillId="0" borderId="7" xfId="0" applyFont="1" applyBorder="1" applyAlignment="1">
      <alignment horizontal="left" vertical="center" indent="2"/>
    </xf>
    <xf numFmtId="0" fontId="0" fillId="0" borderId="61" xfId="0" applyFont="1" applyBorder="1" applyAlignment="1">
      <alignment horizontal="left" indent="2"/>
    </xf>
    <xf numFmtId="0" fontId="0" fillId="0" borderId="0" xfId="0" applyAlignment="1">
      <alignment/>
    </xf>
    <xf numFmtId="0" fontId="0" fillId="0" borderId="72" xfId="0" applyBorder="1" applyAlignment="1">
      <alignment/>
    </xf>
    <xf numFmtId="0" fontId="5" fillId="0" borderId="35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74" xfId="0" applyFont="1" applyBorder="1" applyAlignment="1">
      <alignment vertical="center" wrapText="1"/>
    </xf>
    <xf numFmtId="3" fontId="5" fillId="0" borderId="3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5" fillId="0" borderId="3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67" xfId="0" applyFont="1" applyBorder="1" applyAlignment="1">
      <alignment/>
    </xf>
    <xf numFmtId="0" fontId="3" fillId="0" borderId="0" xfId="0" applyFont="1" applyAlignment="1">
      <alignment/>
    </xf>
    <xf numFmtId="0" fontId="3" fillId="0" borderId="72" xfId="0" applyFont="1" applyBorder="1" applyAlignment="1">
      <alignment vertical="center"/>
    </xf>
    <xf numFmtId="0" fontId="0" fillId="0" borderId="72" xfId="0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3" fillId="0" borderId="36" xfId="0" applyFont="1" applyBorder="1" applyAlignment="1">
      <alignment/>
    </xf>
    <xf numFmtId="0" fontId="0" fillId="0" borderId="36" xfId="0" applyBorder="1" applyAlignment="1">
      <alignment/>
    </xf>
    <xf numFmtId="0" fontId="3" fillId="0" borderId="75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4" borderId="0" xfId="0" applyFont="1" applyFill="1" applyBorder="1" applyAlignment="1" applyProtection="1">
      <alignment horizontal="left"/>
      <protection/>
    </xf>
    <xf numFmtId="0" fontId="5" fillId="4" borderId="67" xfId="0" applyFont="1" applyFill="1" applyBorder="1" applyAlignment="1" applyProtection="1">
      <alignment horizontal="center"/>
      <protection/>
    </xf>
    <xf numFmtId="0" fontId="0" fillId="0" borderId="67" xfId="0" applyBorder="1" applyAlignment="1">
      <alignment/>
    </xf>
    <xf numFmtId="0" fontId="5" fillId="0" borderId="2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vertical="center"/>
      <protection/>
    </xf>
    <xf numFmtId="3" fontId="5" fillId="0" borderId="3" xfId="0" applyNumberFormat="1" applyFont="1" applyBorder="1" applyAlignment="1">
      <alignment horizontal="center" vertical="center"/>
    </xf>
    <xf numFmtId="3" fontId="5" fillId="0" borderId="35" xfId="0" applyNumberFormat="1" applyFont="1" applyBorder="1" applyAlignment="1">
      <alignment horizontal="center" vertical="center"/>
    </xf>
    <xf numFmtId="0" fontId="4" fillId="0" borderId="67" xfId="0" applyFont="1" applyBorder="1" applyAlignment="1">
      <alignment vertical="center"/>
    </xf>
    <xf numFmtId="0" fontId="0" fillId="0" borderId="67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36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3" fontId="2" fillId="0" borderId="39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35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3" fillId="0" borderId="67" xfId="0" applyFont="1" applyBorder="1" applyAlignment="1">
      <alignment wrapText="1"/>
    </xf>
    <xf numFmtId="0" fontId="3" fillId="0" borderId="0" xfId="0" applyFont="1" applyAlignment="1">
      <alignment horizontal="left"/>
    </xf>
    <xf numFmtId="0" fontId="5" fillId="0" borderId="39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5" xfId="0" applyBorder="1" applyAlignment="1">
      <alignment horizontal="center"/>
    </xf>
    <xf numFmtId="0" fontId="5" fillId="0" borderId="39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7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workbookViewId="0" topLeftCell="A1">
      <selection activeCell="A1" sqref="A1:J1"/>
    </sheetView>
  </sheetViews>
  <sheetFormatPr defaultColWidth="9.140625" defaultRowHeight="12.75"/>
  <cols>
    <col min="1" max="1" width="16.00390625" style="90" customWidth="1"/>
    <col min="2" max="2" width="9.7109375" style="90" customWidth="1"/>
    <col min="3" max="3" width="10.57421875" style="90" customWidth="1"/>
    <col min="4" max="4" width="10.28125" style="90" customWidth="1"/>
    <col min="5" max="5" width="10.00390625" style="90" customWidth="1"/>
    <col min="6" max="6" width="9.57421875" style="90" customWidth="1"/>
    <col min="7" max="9" width="9.8515625" style="90" customWidth="1"/>
    <col min="10" max="10" width="9.00390625" style="90" customWidth="1"/>
    <col min="11" max="16384" width="9.140625" style="90" customWidth="1"/>
  </cols>
  <sheetData>
    <row r="1" spans="1:10" ht="12">
      <c r="A1" s="462" t="s">
        <v>0</v>
      </c>
      <c r="B1" s="444"/>
      <c r="C1" s="444"/>
      <c r="D1" s="444"/>
      <c r="E1" s="444"/>
      <c r="F1" s="444"/>
      <c r="G1" s="444"/>
      <c r="H1" s="444"/>
      <c r="I1" s="444"/>
      <c r="J1" s="444"/>
    </row>
    <row r="2" spans="1:10" ht="12">
      <c r="A2" s="463" t="s">
        <v>153</v>
      </c>
      <c r="B2" s="444"/>
      <c r="C2" s="444"/>
      <c r="D2" s="444"/>
      <c r="E2" s="444"/>
      <c r="F2" s="444"/>
      <c r="G2" s="444"/>
      <c r="H2" s="444"/>
      <c r="I2" s="444"/>
      <c r="J2" s="444"/>
    </row>
    <row r="3" spans="1:10" ht="12">
      <c r="A3" s="237"/>
      <c r="B3" s="126"/>
      <c r="C3" s="126"/>
      <c r="D3" s="126"/>
      <c r="E3" s="126"/>
      <c r="F3" s="126"/>
      <c r="G3" s="126"/>
      <c r="H3" s="126"/>
      <c r="I3" s="126"/>
      <c r="J3" s="126"/>
    </row>
    <row r="4" spans="1:8" ht="12">
      <c r="A4" s="106" t="s">
        <v>155</v>
      </c>
      <c r="B4" s="92"/>
      <c r="C4" s="92"/>
      <c r="D4" s="92"/>
      <c r="E4" s="92"/>
      <c r="F4" s="92"/>
      <c r="G4" s="92"/>
      <c r="H4" s="92"/>
    </row>
    <row r="5" spans="1:10" ht="12.75">
      <c r="A5" s="449"/>
      <c r="B5" s="450"/>
      <c r="C5" s="450"/>
      <c r="D5" s="450"/>
      <c r="E5" s="450"/>
      <c r="F5" s="450"/>
      <c r="G5" s="450"/>
      <c r="H5" s="450"/>
      <c r="I5" s="450"/>
      <c r="J5" s="450"/>
    </row>
    <row r="6" spans="1:10" ht="25.5" customHeight="1">
      <c r="A6" s="434" t="s">
        <v>1</v>
      </c>
      <c r="B6" s="441" t="s">
        <v>13</v>
      </c>
      <c r="C6" s="442"/>
      <c r="D6" s="442"/>
      <c r="E6" s="441" t="s">
        <v>15</v>
      </c>
      <c r="F6" s="442"/>
      <c r="G6" s="433"/>
      <c r="H6" s="442" t="s">
        <v>2</v>
      </c>
      <c r="I6" s="442"/>
      <c r="J6" s="433"/>
    </row>
    <row r="7" spans="1:10" ht="25.5" customHeight="1">
      <c r="A7" s="435"/>
      <c r="B7" s="94">
        <v>2001</v>
      </c>
      <c r="C7" s="6">
        <v>2002</v>
      </c>
      <c r="D7" s="95" t="s">
        <v>16</v>
      </c>
      <c r="E7" s="94">
        <v>2001</v>
      </c>
      <c r="F7" s="6">
        <v>2002</v>
      </c>
      <c r="G7" s="96" t="s">
        <v>16</v>
      </c>
      <c r="H7" s="94">
        <v>2001</v>
      </c>
      <c r="I7" s="6">
        <v>2002</v>
      </c>
      <c r="J7" s="97" t="s">
        <v>16</v>
      </c>
    </row>
    <row r="8" spans="1:10" ht="12">
      <c r="A8" s="98" t="s">
        <v>4</v>
      </c>
      <c r="B8" s="107">
        <v>76679</v>
      </c>
      <c r="C8" s="108">
        <v>81398</v>
      </c>
      <c r="D8" s="99">
        <f>(C8-B8)/B8</f>
        <v>0.061542273634241446</v>
      </c>
      <c r="E8" s="109">
        <v>5762</v>
      </c>
      <c r="F8" s="110">
        <v>7131</v>
      </c>
      <c r="G8" s="100">
        <f aca="true" t="shared" si="0" ref="G8:G18">(F8-E8)/E8</f>
        <v>0.23759111419645956</v>
      </c>
      <c r="H8" s="111">
        <f aca="true" t="shared" si="1" ref="H8:I12">SUM(B8+E8)</f>
        <v>82441</v>
      </c>
      <c r="I8" s="110">
        <f t="shared" si="1"/>
        <v>88529</v>
      </c>
      <c r="J8" s="100">
        <f aca="true" t="shared" si="2" ref="J8:J18">(I8-H8)/H8</f>
        <v>0.07384675100981308</v>
      </c>
    </row>
    <row r="9" spans="1:10" ht="12">
      <c r="A9" s="284" t="s">
        <v>8</v>
      </c>
      <c r="B9" s="112">
        <v>963</v>
      </c>
      <c r="C9" s="113">
        <v>1240</v>
      </c>
      <c r="D9" s="102">
        <f>(C9-B9)/B9</f>
        <v>0.28764278296988577</v>
      </c>
      <c r="E9" s="114"/>
      <c r="F9" s="115"/>
      <c r="G9" s="103"/>
      <c r="H9" s="116">
        <f t="shared" si="1"/>
        <v>963</v>
      </c>
      <c r="I9" s="117">
        <f t="shared" si="1"/>
        <v>1240</v>
      </c>
      <c r="J9" s="103">
        <f>(I9-H9)/H9</f>
        <v>0.28764278296988577</v>
      </c>
    </row>
    <row r="10" spans="1:10" ht="12">
      <c r="A10" s="101" t="s">
        <v>5</v>
      </c>
      <c r="B10" s="112">
        <v>15508</v>
      </c>
      <c r="C10" s="113">
        <v>16146</v>
      </c>
      <c r="D10" s="102">
        <f>(C10-B10)/B10</f>
        <v>0.041140056744905854</v>
      </c>
      <c r="E10" s="114">
        <v>8405</v>
      </c>
      <c r="F10" s="115">
        <v>7660</v>
      </c>
      <c r="G10" s="103">
        <f t="shared" si="0"/>
        <v>-0.08863771564544913</v>
      </c>
      <c r="H10" s="116">
        <f t="shared" si="1"/>
        <v>23913</v>
      </c>
      <c r="I10" s="117">
        <f t="shared" si="1"/>
        <v>23806</v>
      </c>
      <c r="J10" s="103">
        <f t="shared" si="2"/>
        <v>-0.004474553590097436</v>
      </c>
    </row>
    <row r="11" spans="1:10" ht="12">
      <c r="A11" s="101" t="s">
        <v>6</v>
      </c>
      <c r="B11" s="112">
        <v>8700</v>
      </c>
      <c r="C11" s="113">
        <v>9270</v>
      </c>
      <c r="D11" s="102">
        <f>(C11-B11)/B11</f>
        <v>0.06551724137931035</v>
      </c>
      <c r="E11" s="114">
        <v>8206</v>
      </c>
      <c r="F11" s="115">
        <v>9763</v>
      </c>
      <c r="G11" s="103">
        <f t="shared" si="0"/>
        <v>0.1897392152083841</v>
      </c>
      <c r="H11" s="116">
        <f t="shared" si="1"/>
        <v>16906</v>
      </c>
      <c r="I11" s="117">
        <f t="shared" si="1"/>
        <v>19033</v>
      </c>
      <c r="J11" s="103">
        <f t="shared" si="2"/>
        <v>0.1258133207145392</v>
      </c>
    </row>
    <row r="12" spans="1:10" ht="12">
      <c r="A12" s="101" t="s">
        <v>7</v>
      </c>
      <c r="B12" s="112">
        <v>5401</v>
      </c>
      <c r="C12" s="113">
        <v>5889</v>
      </c>
      <c r="D12" s="102">
        <f>(C12-B12)/B12</f>
        <v>0.09035363821514535</v>
      </c>
      <c r="E12" s="114">
        <v>1366</v>
      </c>
      <c r="F12" s="115">
        <v>1876</v>
      </c>
      <c r="G12" s="103">
        <f t="shared" si="0"/>
        <v>0.3733528550512445</v>
      </c>
      <c r="H12" s="116">
        <f t="shared" si="1"/>
        <v>6767</v>
      </c>
      <c r="I12" s="117">
        <f t="shared" si="1"/>
        <v>7765</v>
      </c>
      <c r="J12" s="103">
        <f t="shared" si="2"/>
        <v>0.1474804196837594</v>
      </c>
    </row>
    <row r="13" spans="1:10" ht="12">
      <c r="A13" s="101" t="s">
        <v>17</v>
      </c>
      <c r="B13" s="112"/>
      <c r="D13" s="102"/>
      <c r="E13" s="114">
        <v>9105</v>
      </c>
      <c r="F13" s="113">
        <v>9798</v>
      </c>
      <c r="G13" s="103">
        <f t="shared" si="0"/>
        <v>0.07611202635914333</v>
      </c>
      <c r="H13" s="116">
        <f aca="true" t="shared" si="3" ref="H13:I17">SUM(B13+E13)</f>
        <v>9105</v>
      </c>
      <c r="I13" s="117">
        <f t="shared" si="3"/>
        <v>9798</v>
      </c>
      <c r="J13" s="103">
        <f t="shared" si="2"/>
        <v>0.07611202635914333</v>
      </c>
    </row>
    <row r="14" spans="1:10" ht="12">
      <c r="A14" s="104" t="s">
        <v>18</v>
      </c>
      <c r="B14" s="112">
        <v>3238</v>
      </c>
      <c r="C14" s="113">
        <v>3491</v>
      </c>
      <c r="D14" s="102">
        <f>(C14-B14)/B14</f>
        <v>0.07813465101914763</v>
      </c>
      <c r="E14" s="114"/>
      <c r="F14" s="115"/>
      <c r="G14" s="103"/>
      <c r="H14" s="116">
        <f>SUM(B14+E14)</f>
        <v>3238</v>
      </c>
      <c r="I14" s="117">
        <f>SUM(C14+F14)</f>
        <v>3491</v>
      </c>
      <c r="J14" s="103">
        <f>(I14-H14)/H14</f>
        <v>0.07813465101914763</v>
      </c>
    </row>
    <row r="15" spans="1:10" ht="12">
      <c r="A15" s="101" t="s">
        <v>11</v>
      </c>
      <c r="B15" s="112">
        <v>4094</v>
      </c>
      <c r="C15" s="113">
        <v>4728</v>
      </c>
      <c r="D15" s="102">
        <f>(C15-B15)/B15</f>
        <v>0.15486077186126038</v>
      </c>
      <c r="E15" s="114">
        <v>2577</v>
      </c>
      <c r="F15" s="115">
        <v>2410</v>
      </c>
      <c r="G15" s="103">
        <f t="shared" si="0"/>
        <v>-0.06480403570042685</v>
      </c>
      <c r="H15" s="116">
        <f t="shared" si="3"/>
        <v>6671</v>
      </c>
      <c r="I15" s="117">
        <f t="shared" si="3"/>
        <v>7138</v>
      </c>
      <c r="J15" s="103">
        <f t="shared" si="2"/>
        <v>0.07000449707690001</v>
      </c>
    </row>
    <row r="16" spans="1:10" ht="12">
      <c r="A16" s="101" t="s">
        <v>20</v>
      </c>
      <c r="B16" s="112">
        <v>19</v>
      </c>
      <c r="C16" s="113">
        <v>11</v>
      </c>
      <c r="D16" s="102">
        <f>(C16-B16)/B16</f>
        <v>-0.42105263157894735</v>
      </c>
      <c r="E16" s="342"/>
      <c r="F16" s="343"/>
      <c r="G16" s="103"/>
      <c r="H16" s="344">
        <f t="shared" si="3"/>
        <v>19</v>
      </c>
      <c r="I16" s="343">
        <f t="shared" si="3"/>
        <v>11</v>
      </c>
      <c r="J16" s="103">
        <f t="shared" si="2"/>
        <v>-0.42105263157894735</v>
      </c>
    </row>
    <row r="17" spans="1:10" ht="12">
      <c r="A17" s="334" t="s">
        <v>154</v>
      </c>
      <c r="B17" s="335">
        <v>4</v>
      </c>
      <c r="C17" s="336">
        <v>2</v>
      </c>
      <c r="D17" s="337">
        <f>(C17-B17)/B17</f>
        <v>-0.5</v>
      </c>
      <c r="E17" s="338"/>
      <c r="F17" s="339"/>
      <c r="G17" s="340"/>
      <c r="H17" s="341">
        <f t="shared" si="3"/>
        <v>4</v>
      </c>
      <c r="I17" s="339">
        <f t="shared" si="3"/>
        <v>2</v>
      </c>
      <c r="J17" s="340">
        <f t="shared" si="2"/>
        <v>-0.5</v>
      </c>
    </row>
    <row r="18" spans="1:10" ht="12">
      <c r="A18" s="118" t="s">
        <v>14</v>
      </c>
      <c r="B18" s="119">
        <f>SUM(B8:B17)</f>
        <v>114606</v>
      </c>
      <c r="C18" s="120">
        <f>SUM(C8:C17)</f>
        <v>122175</v>
      </c>
      <c r="D18" s="121">
        <f>(C18-B18)/B18</f>
        <v>0.06604366263546411</v>
      </c>
      <c r="E18" s="122">
        <f>SUM(E8:E17)</f>
        <v>35421</v>
      </c>
      <c r="F18" s="123">
        <f>SUM(F8:F17)</f>
        <v>38638</v>
      </c>
      <c r="G18" s="105">
        <f t="shared" si="0"/>
        <v>0.09082182885858671</v>
      </c>
      <c r="H18" s="124">
        <f>SUM(H8:H17)</f>
        <v>150027</v>
      </c>
      <c r="I18" s="125">
        <f>SUM(I8:I17)</f>
        <v>160813</v>
      </c>
      <c r="J18" s="105">
        <f t="shared" si="2"/>
        <v>0.07189372579602338</v>
      </c>
    </row>
    <row r="19" spans="1:10" ht="12.75">
      <c r="A19" s="454"/>
      <c r="B19" s="455"/>
      <c r="C19" s="455"/>
      <c r="D19" s="455"/>
      <c r="E19" s="455"/>
      <c r="F19" s="455"/>
      <c r="G19" s="455"/>
      <c r="H19" s="455"/>
      <c r="I19" s="455"/>
      <c r="J19" s="455"/>
    </row>
    <row r="20" spans="1:10" ht="12.75">
      <c r="A20" s="453" t="s">
        <v>157</v>
      </c>
      <c r="B20" s="448"/>
      <c r="C20" s="448"/>
      <c r="D20" s="448"/>
      <c r="E20" s="448"/>
      <c r="F20" s="448"/>
      <c r="G20" s="448"/>
      <c r="H20" s="448"/>
      <c r="I20" s="448"/>
      <c r="J20" s="448"/>
    </row>
    <row r="21" spans="1:10" ht="27" customHeight="1">
      <c r="A21" s="439" t="s">
        <v>158</v>
      </c>
      <c r="B21" s="440"/>
      <c r="C21" s="440"/>
      <c r="D21" s="440"/>
      <c r="E21" s="440"/>
      <c r="F21" s="440"/>
      <c r="G21" s="440"/>
      <c r="H21" s="440"/>
      <c r="I21" s="440"/>
      <c r="J21" s="440"/>
    </row>
    <row r="22" spans="1:10" ht="12">
      <c r="A22" s="9" t="s">
        <v>170</v>
      </c>
      <c r="B22" s="187"/>
      <c r="C22" s="187"/>
      <c r="D22" s="187"/>
      <c r="E22" s="187"/>
      <c r="F22" s="187"/>
      <c r="G22" s="187"/>
      <c r="H22" s="187"/>
      <c r="I22" s="187"/>
      <c r="J22" s="187"/>
    </row>
    <row r="23" spans="1:10" ht="12.75">
      <c r="A23" s="452" t="s">
        <v>171</v>
      </c>
      <c r="B23" s="448"/>
      <c r="C23" s="448"/>
      <c r="D23" s="448"/>
      <c r="E23" s="448"/>
      <c r="F23" s="448"/>
      <c r="G23" s="448"/>
      <c r="H23" s="448"/>
      <c r="I23" s="448"/>
      <c r="J23" s="448"/>
    </row>
    <row r="24" spans="1:11" ht="12.75" thickBot="1">
      <c r="A24" s="451"/>
      <c r="B24" s="451"/>
      <c r="C24" s="451"/>
      <c r="D24" s="451"/>
      <c r="E24" s="451"/>
      <c r="F24" s="451"/>
      <c r="G24" s="451"/>
      <c r="H24" s="451"/>
      <c r="I24" s="451"/>
      <c r="J24" s="451"/>
      <c r="K24" s="361"/>
    </row>
    <row r="25" spans="1:10" ht="12.75">
      <c r="A25" s="445"/>
      <c r="B25" s="446"/>
      <c r="C25" s="446"/>
      <c r="D25" s="446"/>
      <c r="E25" s="446"/>
      <c r="F25" s="446"/>
      <c r="G25" s="446"/>
      <c r="H25" s="446"/>
      <c r="I25" s="446"/>
      <c r="J25" s="432"/>
    </row>
    <row r="26" spans="1:10" ht="12.75">
      <c r="A26" s="447" t="s">
        <v>172</v>
      </c>
      <c r="B26" s="448"/>
      <c r="C26" s="448"/>
      <c r="D26" s="448"/>
      <c r="E26" s="448"/>
      <c r="F26" s="448"/>
      <c r="G26" s="448"/>
      <c r="H26" s="448"/>
      <c r="I26" s="448"/>
      <c r="J26" s="431"/>
    </row>
    <row r="27" spans="1:10" ht="12.75">
      <c r="A27" s="449"/>
      <c r="B27" s="450"/>
      <c r="C27" s="450"/>
      <c r="D27" s="450"/>
      <c r="E27" s="450"/>
      <c r="F27" s="450"/>
      <c r="G27" s="450"/>
      <c r="H27" s="450"/>
      <c r="I27" s="450"/>
      <c r="J27" s="431"/>
    </row>
    <row r="28" spans="1:10" ht="12">
      <c r="A28" s="458" t="s">
        <v>164</v>
      </c>
      <c r="B28" s="456" t="s">
        <v>13</v>
      </c>
      <c r="C28" s="457"/>
      <c r="D28" s="456" t="s">
        <v>165</v>
      </c>
      <c r="E28" s="457"/>
      <c r="F28" s="460" t="s">
        <v>17</v>
      </c>
      <c r="G28" s="461"/>
      <c r="H28" s="456" t="s">
        <v>2</v>
      </c>
      <c r="I28" s="457"/>
      <c r="J28" s="281"/>
    </row>
    <row r="29" spans="1:10" ht="24">
      <c r="A29" s="459"/>
      <c r="B29" s="362" t="s">
        <v>166</v>
      </c>
      <c r="C29" s="363" t="s">
        <v>167</v>
      </c>
      <c r="D29" s="362" t="s">
        <v>166</v>
      </c>
      <c r="E29" s="364" t="s">
        <v>167</v>
      </c>
      <c r="F29" s="365" t="s">
        <v>166</v>
      </c>
      <c r="G29" s="366" t="s">
        <v>167</v>
      </c>
      <c r="H29" s="362" t="s">
        <v>166</v>
      </c>
      <c r="I29" s="364" t="s">
        <v>167</v>
      </c>
      <c r="J29" s="281"/>
    </row>
    <row r="30" spans="1:9" ht="12">
      <c r="A30" s="367">
        <v>1</v>
      </c>
      <c r="B30" s="368">
        <v>29</v>
      </c>
      <c r="C30" s="369">
        <v>0.002803015658225401</v>
      </c>
      <c r="D30" s="368">
        <v>274</v>
      </c>
      <c r="E30" s="370">
        <v>0.05805084745762712</v>
      </c>
      <c r="F30" s="371">
        <v>2</v>
      </c>
      <c r="G30" s="372">
        <v>0.002554278416347382</v>
      </c>
      <c r="H30" s="287">
        <v>305</v>
      </c>
      <c r="I30" s="370">
        <v>0.019244116348034575</v>
      </c>
    </row>
    <row r="31" spans="1:9" ht="12">
      <c r="A31" s="373">
        <v>2</v>
      </c>
      <c r="B31" s="239">
        <v>56</v>
      </c>
      <c r="C31" s="374">
        <v>0.008215735549971005</v>
      </c>
      <c r="D31" s="239">
        <v>170</v>
      </c>
      <c r="E31" s="375">
        <v>0.0940677966101695</v>
      </c>
      <c r="F31" s="299">
        <v>2</v>
      </c>
      <c r="G31" s="376">
        <v>0.005108556832694764</v>
      </c>
      <c r="H31" s="112">
        <v>228</v>
      </c>
      <c r="I31" s="375">
        <v>0.03362988201148337</v>
      </c>
    </row>
    <row r="32" spans="1:9" ht="12">
      <c r="A32" s="373">
        <v>3</v>
      </c>
      <c r="B32" s="239">
        <v>407</v>
      </c>
      <c r="C32" s="374">
        <v>0.04755461047747922</v>
      </c>
      <c r="D32" s="239">
        <v>909</v>
      </c>
      <c r="E32" s="375">
        <v>0.28665254237288135</v>
      </c>
      <c r="F32" s="299">
        <v>4</v>
      </c>
      <c r="G32" s="376">
        <v>0.010217113665389528</v>
      </c>
      <c r="H32" s="112">
        <v>1320</v>
      </c>
      <c r="I32" s="375">
        <v>0.11691589374723957</v>
      </c>
    </row>
    <row r="33" spans="1:9" ht="12">
      <c r="A33" s="373">
        <v>4</v>
      </c>
      <c r="B33" s="239">
        <v>750</v>
      </c>
      <c r="C33" s="374">
        <v>0.12004639474192925</v>
      </c>
      <c r="D33" s="239">
        <v>727</v>
      </c>
      <c r="E33" s="375">
        <v>0.4406779661016949</v>
      </c>
      <c r="F33" s="299">
        <v>3</v>
      </c>
      <c r="G33" s="376">
        <v>0.0140485312899106</v>
      </c>
      <c r="H33" s="112">
        <v>1480</v>
      </c>
      <c r="I33" s="375">
        <v>0.21029717963278438</v>
      </c>
    </row>
    <row r="34" spans="1:9" ht="12">
      <c r="A34" s="373">
        <v>5</v>
      </c>
      <c r="B34" s="239">
        <v>100</v>
      </c>
      <c r="C34" s="374">
        <v>0.12971196597718926</v>
      </c>
      <c r="D34" s="239">
        <v>137</v>
      </c>
      <c r="E34" s="375">
        <v>0.46970338983050847</v>
      </c>
      <c r="F34" s="299">
        <v>5</v>
      </c>
      <c r="G34" s="376">
        <v>0.020434227330779056</v>
      </c>
      <c r="H34" s="112">
        <v>242</v>
      </c>
      <c r="I34" s="375">
        <v>0.22556628178433968</v>
      </c>
    </row>
    <row r="35" spans="1:9" ht="12">
      <c r="A35" s="373">
        <v>6</v>
      </c>
      <c r="B35" s="239">
        <v>360</v>
      </c>
      <c r="C35" s="374">
        <v>0.16450802242412527</v>
      </c>
      <c r="D35" s="239">
        <v>538</v>
      </c>
      <c r="E35" s="375">
        <v>0.583686440677966</v>
      </c>
      <c r="F35" s="299">
        <v>11</v>
      </c>
      <c r="G35" s="376">
        <v>0.034482758620689655</v>
      </c>
      <c r="H35" s="112">
        <v>909</v>
      </c>
      <c r="I35" s="375">
        <v>0.28292005804782633</v>
      </c>
    </row>
    <row r="36" spans="1:9" ht="12">
      <c r="A36" s="373">
        <v>7</v>
      </c>
      <c r="B36" s="239">
        <v>479</v>
      </c>
      <c r="C36" s="374">
        <v>0.21080610864102067</v>
      </c>
      <c r="D36" s="239">
        <v>356</v>
      </c>
      <c r="E36" s="375">
        <v>0.6591101694915253</v>
      </c>
      <c r="F36" s="299">
        <v>13</v>
      </c>
      <c r="G36" s="376">
        <v>0.051085568326947633</v>
      </c>
      <c r="H36" s="112">
        <v>848</v>
      </c>
      <c r="I36" s="375">
        <v>0.3364250110417061</v>
      </c>
    </row>
    <row r="37" spans="1:9" ht="12">
      <c r="A37" s="373">
        <v>8</v>
      </c>
      <c r="B37" s="239">
        <v>707</v>
      </c>
      <c r="C37" s="374">
        <v>0.27914169727430893</v>
      </c>
      <c r="D37" s="239">
        <v>498</v>
      </c>
      <c r="E37" s="377">
        <v>0.7646186440677966</v>
      </c>
      <c r="F37" s="299">
        <v>35</v>
      </c>
      <c r="G37" s="378">
        <v>0.09578544061302682</v>
      </c>
      <c r="H37" s="112">
        <v>1240</v>
      </c>
      <c r="I37" s="375">
        <v>0.41466338570256794</v>
      </c>
    </row>
    <row r="38" spans="1:9" ht="12">
      <c r="A38" s="373">
        <v>9</v>
      </c>
      <c r="B38" s="239">
        <v>257</v>
      </c>
      <c r="C38" s="374">
        <v>0.30398221534892716</v>
      </c>
      <c r="D38" s="239">
        <v>398</v>
      </c>
      <c r="E38" s="375">
        <v>0.8489406779661016</v>
      </c>
      <c r="F38" s="299">
        <v>23</v>
      </c>
      <c r="G38" s="376">
        <v>0.1251596424010217</v>
      </c>
      <c r="H38" s="112">
        <v>678</v>
      </c>
      <c r="I38" s="375">
        <v>0.4574421099122973</v>
      </c>
    </row>
    <row r="39" spans="1:9" ht="12">
      <c r="A39" s="373">
        <v>10</v>
      </c>
      <c r="B39" s="239">
        <v>277</v>
      </c>
      <c r="C39" s="374">
        <v>0.3307558476705974</v>
      </c>
      <c r="D39" s="239">
        <v>125</v>
      </c>
      <c r="E39" s="375">
        <v>0.8754237288135592</v>
      </c>
      <c r="F39" s="299">
        <v>40</v>
      </c>
      <c r="G39" s="376">
        <v>0.17624521072796934</v>
      </c>
      <c r="H39" s="112">
        <v>442</v>
      </c>
      <c r="I39" s="375">
        <v>0.48533030475108835</v>
      </c>
    </row>
    <row r="40" spans="1:9" ht="12">
      <c r="A40" s="373">
        <v>11</v>
      </c>
      <c r="B40" s="239">
        <v>256</v>
      </c>
      <c r="C40" s="379">
        <v>0.355499710032863</v>
      </c>
      <c r="D40" s="239">
        <v>79</v>
      </c>
      <c r="E40" s="375">
        <v>0.8921610169491525</v>
      </c>
      <c r="F40" s="299">
        <v>133</v>
      </c>
      <c r="G40" s="376">
        <v>0.3461047254150702</v>
      </c>
      <c r="H40" s="112">
        <v>468</v>
      </c>
      <c r="I40" s="375">
        <v>0.5148589816392201</v>
      </c>
    </row>
    <row r="41" spans="1:9" ht="12">
      <c r="A41" s="373">
        <v>12</v>
      </c>
      <c r="B41" s="112">
        <v>1640</v>
      </c>
      <c r="C41" s="374">
        <v>0.514015078291127</v>
      </c>
      <c r="D41" s="239">
        <v>197</v>
      </c>
      <c r="E41" s="375">
        <v>0.9338983050847457</v>
      </c>
      <c r="F41" s="299">
        <v>67</v>
      </c>
      <c r="G41" s="376">
        <v>0.4316730523627075</v>
      </c>
      <c r="H41" s="112">
        <v>1904</v>
      </c>
      <c r="I41" s="375">
        <v>0.6349927440217048</v>
      </c>
    </row>
    <row r="42" spans="1:9" ht="12">
      <c r="A42" s="373">
        <v>13</v>
      </c>
      <c r="B42" s="112">
        <v>843</v>
      </c>
      <c r="C42" s="374">
        <v>0.5954958438043688</v>
      </c>
      <c r="D42" s="239">
        <v>58</v>
      </c>
      <c r="E42" s="375">
        <v>0.9461864406779661</v>
      </c>
      <c r="F42" s="299">
        <v>44</v>
      </c>
      <c r="G42" s="376">
        <v>0.48786717752234987</v>
      </c>
      <c r="H42" s="112">
        <v>945</v>
      </c>
      <c r="I42" s="375">
        <v>0.694617956968894</v>
      </c>
    </row>
    <row r="43" spans="1:9" ht="12">
      <c r="A43" s="373">
        <v>14</v>
      </c>
      <c r="B43" s="112">
        <v>831</v>
      </c>
      <c r="C43" s="374">
        <v>0.6758167407693795</v>
      </c>
      <c r="D43" s="239">
        <v>42</v>
      </c>
      <c r="E43" s="375">
        <v>0.9550847457627119</v>
      </c>
      <c r="F43" s="299">
        <v>207</v>
      </c>
      <c r="G43" s="376">
        <v>0.7522349936143039</v>
      </c>
      <c r="H43" s="112">
        <v>1080</v>
      </c>
      <c r="I43" s="375">
        <v>0.7627610574799673</v>
      </c>
    </row>
    <row r="44" spans="1:9" ht="12">
      <c r="A44" s="373">
        <v>15</v>
      </c>
      <c r="B44" s="112">
        <v>943</v>
      </c>
      <c r="C44" s="374">
        <v>0.7669630775178813</v>
      </c>
      <c r="D44" s="239">
        <v>123</v>
      </c>
      <c r="E44" s="375">
        <v>0.9811440677966101</v>
      </c>
      <c r="F44" s="299">
        <v>55</v>
      </c>
      <c r="G44" s="376">
        <v>0.8224776500638569</v>
      </c>
      <c r="H44" s="112">
        <v>1121</v>
      </c>
      <c r="I44" s="375">
        <v>0.8334910719919238</v>
      </c>
    </row>
    <row r="45" spans="1:9" ht="12">
      <c r="A45" s="373">
        <v>16</v>
      </c>
      <c r="B45" s="112">
        <v>1163</v>
      </c>
      <c r="C45" s="374">
        <v>0.8793736709839551</v>
      </c>
      <c r="D45" s="239">
        <v>53</v>
      </c>
      <c r="E45" s="375">
        <v>0.9923728813559322</v>
      </c>
      <c r="F45" s="299">
        <v>62</v>
      </c>
      <c r="G45" s="376">
        <v>0.9016602809706257</v>
      </c>
      <c r="H45" s="112">
        <v>1278</v>
      </c>
      <c r="I45" s="375">
        <v>0.9141270742633605</v>
      </c>
    </row>
    <row r="46" spans="1:9" ht="12">
      <c r="A46" s="373">
        <v>17</v>
      </c>
      <c r="B46" s="239">
        <v>508</v>
      </c>
      <c r="C46" s="374">
        <v>0.928474772859076</v>
      </c>
      <c r="D46" s="239">
        <v>31</v>
      </c>
      <c r="E46" s="375">
        <v>0.9989406779661016</v>
      </c>
      <c r="F46" s="299">
        <v>40</v>
      </c>
      <c r="G46" s="376">
        <v>0.9527458492975733</v>
      </c>
      <c r="H46" s="112">
        <v>579</v>
      </c>
      <c r="I46" s="375">
        <v>0.950659347592908</v>
      </c>
    </row>
    <row r="47" spans="1:9" ht="12">
      <c r="A47" s="373">
        <v>18</v>
      </c>
      <c r="B47" s="239">
        <v>418</v>
      </c>
      <c r="C47" s="374">
        <v>0.9688768606224628</v>
      </c>
      <c r="D47" s="239">
        <v>3</v>
      </c>
      <c r="E47" s="375">
        <v>0.9995762711864407</v>
      </c>
      <c r="F47" s="299">
        <v>20</v>
      </c>
      <c r="G47" s="376">
        <v>0.9782886334610471</v>
      </c>
      <c r="H47" s="112">
        <v>441</v>
      </c>
      <c r="I47" s="375">
        <v>0.978484446968263</v>
      </c>
    </row>
    <row r="48" spans="1:9" ht="12">
      <c r="A48" s="373">
        <v>19</v>
      </c>
      <c r="B48" s="239">
        <v>165</v>
      </c>
      <c r="C48" s="374">
        <v>0.9848250531606418</v>
      </c>
      <c r="D48" s="239">
        <v>1</v>
      </c>
      <c r="E48" s="375">
        <v>0.9997881355932203</v>
      </c>
      <c r="F48" s="299">
        <v>7</v>
      </c>
      <c r="G48" s="376">
        <v>0.987228607918263</v>
      </c>
      <c r="H48" s="112">
        <v>173</v>
      </c>
      <c r="I48" s="375">
        <v>0.989399962142722</v>
      </c>
    </row>
    <row r="49" spans="1:9" ht="12">
      <c r="A49" s="373">
        <v>20</v>
      </c>
      <c r="B49" s="239">
        <v>96</v>
      </c>
      <c r="C49" s="374">
        <v>0.9941040015464915</v>
      </c>
      <c r="D49" s="239"/>
      <c r="E49" s="380"/>
      <c r="F49" s="299">
        <v>7</v>
      </c>
      <c r="G49" s="376">
        <v>0.9961685823754788</v>
      </c>
      <c r="H49" s="112">
        <v>103</v>
      </c>
      <c r="I49" s="375">
        <v>0.9958987948766485</v>
      </c>
    </row>
    <row r="50" spans="1:9" ht="12.75">
      <c r="A50" s="373">
        <v>21</v>
      </c>
      <c r="B50" s="239">
        <v>28</v>
      </c>
      <c r="C50" s="374">
        <v>0.9968103614923642</v>
      </c>
      <c r="D50" s="239">
        <v>1</v>
      </c>
      <c r="E50" s="389">
        <v>1</v>
      </c>
      <c r="F50" s="239">
        <v>2</v>
      </c>
      <c r="G50" s="376">
        <v>0.9987228607918262</v>
      </c>
      <c r="H50" s="112">
        <v>31</v>
      </c>
      <c r="I50" s="375">
        <v>0.99785475424317</v>
      </c>
    </row>
    <row r="51" spans="1:9" ht="12">
      <c r="A51" s="373">
        <v>22</v>
      </c>
      <c r="B51" s="239">
        <v>16</v>
      </c>
      <c r="C51" s="374">
        <v>0.9983568528900059</v>
      </c>
      <c r="D51" s="239"/>
      <c r="E51" s="380"/>
      <c r="F51" s="299">
        <v>1</v>
      </c>
      <c r="G51" s="376">
        <v>1</v>
      </c>
      <c r="H51" s="112">
        <v>17</v>
      </c>
      <c r="I51" s="375">
        <v>0.9989273771215851</v>
      </c>
    </row>
    <row r="52" spans="1:9" ht="12">
      <c r="A52" s="373">
        <v>23</v>
      </c>
      <c r="B52" s="239">
        <v>7</v>
      </c>
      <c r="C52" s="374">
        <v>0.9990334428764741</v>
      </c>
      <c r="D52" s="239"/>
      <c r="E52" s="380"/>
      <c r="F52" s="299"/>
      <c r="G52" s="381"/>
      <c r="H52" s="112">
        <v>7</v>
      </c>
      <c r="I52" s="375">
        <v>0.9993690453656383</v>
      </c>
    </row>
    <row r="53" spans="1:9" ht="12">
      <c r="A53" s="373" t="s">
        <v>169</v>
      </c>
      <c r="B53" s="239">
        <v>10</v>
      </c>
      <c r="C53" s="374">
        <v>0.9996133771505897</v>
      </c>
      <c r="D53" s="239"/>
      <c r="E53" s="380"/>
      <c r="F53" s="299"/>
      <c r="G53" s="381"/>
      <c r="H53" s="112">
        <v>10</v>
      </c>
      <c r="I53" s="375">
        <v>1</v>
      </c>
    </row>
    <row r="54" spans="1:10" ht="12">
      <c r="A54" s="382" t="s">
        <v>14</v>
      </c>
      <c r="B54" s="383">
        <f>SUM(B30:B53)</f>
        <v>10346</v>
      </c>
      <c r="C54" s="384"/>
      <c r="D54" s="383">
        <f>SUM(D30:D53)</f>
        <v>4720</v>
      </c>
      <c r="E54" s="385"/>
      <c r="F54" s="386">
        <f>SUM(F30:F53)</f>
        <v>783</v>
      </c>
      <c r="G54" s="387"/>
      <c r="H54" s="383">
        <f>SUM(H30:H53)</f>
        <v>15849</v>
      </c>
      <c r="I54" s="388"/>
      <c r="J54" s="281"/>
    </row>
    <row r="55" spans="1:9" ht="12">
      <c r="A55" s="443"/>
      <c r="B55" s="443"/>
      <c r="C55" s="443"/>
      <c r="D55" s="443"/>
      <c r="E55" s="443"/>
      <c r="F55" s="443"/>
      <c r="G55" s="443"/>
      <c r="H55" s="443"/>
      <c r="I55" s="443"/>
    </row>
    <row r="56" spans="1:9" ht="12">
      <c r="A56" s="444" t="s">
        <v>168</v>
      </c>
      <c r="B56" s="444"/>
      <c r="C56" s="444"/>
      <c r="D56" s="444"/>
      <c r="E56" s="444"/>
      <c r="F56" s="444"/>
      <c r="G56" s="444"/>
      <c r="H56" s="444"/>
      <c r="I56" s="444"/>
    </row>
  </sheetData>
  <mergeCells count="22">
    <mergeCell ref="A1:J1"/>
    <mergeCell ref="A2:J2"/>
    <mergeCell ref="A21:J21"/>
    <mergeCell ref="B6:D6"/>
    <mergeCell ref="E6:G6"/>
    <mergeCell ref="H6:J6"/>
    <mergeCell ref="A6:A7"/>
    <mergeCell ref="A5:J5"/>
    <mergeCell ref="A24:J24"/>
    <mergeCell ref="A23:J23"/>
    <mergeCell ref="A20:J20"/>
    <mergeCell ref="A19:J19"/>
    <mergeCell ref="A55:I55"/>
    <mergeCell ref="A56:I56"/>
    <mergeCell ref="A25:I25"/>
    <mergeCell ref="A26:I26"/>
    <mergeCell ref="A27:I27"/>
    <mergeCell ref="H28:I28"/>
    <mergeCell ref="A28:A29"/>
    <mergeCell ref="B28:C28"/>
    <mergeCell ref="D28:E28"/>
    <mergeCell ref="F28:G28"/>
  </mergeCells>
  <printOptions horizontalCentered="1"/>
  <pageMargins left="0.25" right="0.25" top="0.5" bottom="0.5" header="0.25" footer="0.25"/>
  <pageSetup firstPageNumber="3" useFirstPageNumber="1" horizontalDpi="600" verticalDpi="600" orientation="portrait" scale="95" r:id="rId1"/>
  <headerFooter alignWithMargins="0">
    <oddFooter>&amp;L04/11/02&amp;CPage 3&amp;ROffice of IRAA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16"/>
  <sheetViews>
    <sheetView zoomScale="75" zoomScaleNormal="75" workbookViewId="0" topLeftCell="A6">
      <pane ySplit="2" topLeftCell="BM8" activePane="bottomLeft" state="frozen"/>
      <selection pane="topLeft" activeCell="A6" sqref="A6"/>
      <selection pane="bottomLeft" activeCell="A1" sqref="A1:G116"/>
    </sheetView>
  </sheetViews>
  <sheetFormatPr defaultColWidth="9.140625" defaultRowHeight="12.75"/>
  <cols>
    <col min="1" max="1" width="48.8515625" style="2" bestFit="1" customWidth="1"/>
    <col min="2" max="2" width="11.421875" style="240" bestFit="1" customWidth="1"/>
    <col min="3" max="3" width="10.421875" style="240" bestFit="1" customWidth="1"/>
    <col min="4" max="4" width="8.7109375" style="90" bestFit="1" customWidth="1"/>
    <col min="5" max="5" width="11.421875" style="240" bestFit="1" customWidth="1"/>
    <col min="6" max="6" width="10.421875" style="240" customWidth="1"/>
    <col min="7" max="7" width="8.8515625" style="240" bestFit="1" customWidth="1"/>
    <col min="8" max="16384" width="9.140625" style="2" customWidth="1"/>
  </cols>
  <sheetData>
    <row r="1" spans="1:7" ht="12">
      <c r="A1" s="333" t="s">
        <v>0</v>
      </c>
      <c r="B1" s="2"/>
      <c r="C1" s="2"/>
      <c r="D1" s="2"/>
      <c r="E1" s="2"/>
      <c r="F1" s="2"/>
      <c r="G1" s="2"/>
    </row>
    <row r="2" spans="1:7" ht="12">
      <c r="A2" s="12" t="s">
        <v>153</v>
      </c>
      <c r="B2" s="2"/>
      <c r="C2" s="2"/>
      <c r="D2" s="2"/>
      <c r="E2" s="2"/>
      <c r="F2" s="2"/>
      <c r="G2" s="2"/>
    </row>
    <row r="3" spans="1:7" ht="12">
      <c r="A3" s="436" t="s">
        <v>22</v>
      </c>
      <c r="B3" s="436"/>
      <c r="C3" s="436"/>
      <c r="D3" s="436"/>
      <c r="E3" s="436"/>
      <c r="F3" s="436"/>
      <c r="G3" s="436"/>
    </row>
    <row r="4" spans="1:7" ht="12">
      <c r="A4" s="89" t="s">
        <v>159</v>
      </c>
      <c r="B4" s="4"/>
      <c r="C4" s="4"/>
      <c r="D4" s="2"/>
      <c r="E4" s="4"/>
      <c r="F4" s="4"/>
      <c r="G4" s="4"/>
    </row>
    <row r="5" spans="1:7" ht="12">
      <c r="A5" s="89"/>
      <c r="B5" s="4"/>
      <c r="C5" s="4"/>
      <c r="D5" s="2"/>
      <c r="E5" s="4"/>
      <c r="F5" s="4"/>
      <c r="G5" s="4"/>
    </row>
    <row r="6" spans="1:7" ht="12">
      <c r="A6" s="434" t="s">
        <v>113</v>
      </c>
      <c r="B6" s="438" t="s">
        <v>23</v>
      </c>
      <c r="C6" s="464"/>
      <c r="D6" s="465"/>
      <c r="E6" s="438" t="s">
        <v>24</v>
      </c>
      <c r="F6" s="464"/>
      <c r="G6" s="465"/>
    </row>
    <row r="7" spans="1:7" s="238" customFormat="1" ht="24">
      <c r="A7" s="437"/>
      <c r="B7" s="263" t="s">
        <v>25</v>
      </c>
      <c r="C7" s="127" t="s">
        <v>26</v>
      </c>
      <c r="D7" s="128" t="s">
        <v>27</v>
      </c>
      <c r="E7" s="129" t="s">
        <v>3</v>
      </c>
      <c r="F7" s="127" t="s">
        <v>15</v>
      </c>
      <c r="G7" s="128" t="s">
        <v>27</v>
      </c>
    </row>
    <row r="8" spans="1:7" ht="12">
      <c r="A8" s="130" t="s">
        <v>28</v>
      </c>
      <c r="B8" s="260"/>
      <c r="C8" s="261"/>
      <c r="D8" s="266"/>
      <c r="E8" s="265"/>
      <c r="F8" s="261"/>
      <c r="G8" s="262"/>
    </row>
    <row r="9" spans="1:7" ht="12">
      <c r="A9" s="131" t="s">
        <v>29</v>
      </c>
      <c r="B9" s="112">
        <v>1206</v>
      </c>
      <c r="C9" s="137"/>
      <c r="D9" s="267">
        <f>SUM(B9+C9)</f>
        <v>1206</v>
      </c>
      <c r="E9" s="157">
        <f aca="true" t="shared" si="0" ref="E9:F11">B9/15</f>
        <v>80.4</v>
      </c>
      <c r="F9" s="134"/>
      <c r="G9" s="135">
        <f>SUM(C9,B9)/15</f>
        <v>80.4</v>
      </c>
    </row>
    <row r="10" spans="1:7" ht="12">
      <c r="A10" s="131" t="s">
        <v>30</v>
      </c>
      <c r="B10" s="112">
        <v>3602</v>
      </c>
      <c r="C10" s="170">
        <v>104</v>
      </c>
      <c r="D10" s="267">
        <f>SUM(B10+C10)</f>
        <v>3706</v>
      </c>
      <c r="E10" s="157">
        <f t="shared" si="0"/>
        <v>240.13333333333333</v>
      </c>
      <c r="F10" s="134">
        <f t="shared" si="0"/>
        <v>6.933333333333334</v>
      </c>
      <c r="G10" s="135">
        <f>SUM(C10,B10)/15</f>
        <v>247.06666666666666</v>
      </c>
    </row>
    <row r="11" spans="1:7" ht="12">
      <c r="A11" s="131" t="s">
        <v>4</v>
      </c>
      <c r="B11" s="112">
        <v>250</v>
      </c>
      <c r="C11" s="137"/>
      <c r="D11" s="267">
        <f>SUM(B11+C11)</f>
        <v>250</v>
      </c>
      <c r="E11" s="157">
        <f t="shared" si="0"/>
        <v>16.666666666666668</v>
      </c>
      <c r="F11" s="134"/>
      <c r="G11" s="135">
        <f>SUM(C11,B11)/15</f>
        <v>16.666666666666668</v>
      </c>
    </row>
    <row r="12" spans="1:7" ht="12">
      <c r="A12" s="131" t="s">
        <v>120</v>
      </c>
      <c r="B12" s="136"/>
      <c r="C12" s="137"/>
      <c r="D12" s="267"/>
      <c r="E12" s="157"/>
      <c r="F12" s="134"/>
      <c r="G12" s="135"/>
    </row>
    <row r="13" spans="1:7" ht="12.75">
      <c r="A13" s="138" t="s">
        <v>118</v>
      </c>
      <c r="B13" s="346">
        <v>4065</v>
      </c>
      <c r="C13" s="170">
        <v>459</v>
      </c>
      <c r="D13" s="267">
        <f aca="true" t="shared" si="1" ref="D13:D45">SUM(B13+C13)</f>
        <v>4524</v>
      </c>
      <c r="E13" s="157">
        <f aca="true" t="shared" si="2" ref="E13:F45">B13/15</f>
        <v>271</v>
      </c>
      <c r="F13" s="134">
        <f t="shared" si="2"/>
        <v>30.6</v>
      </c>
      <c r="G13" s="135">
        <f aca="true" t="shared" si="3" ref="G13:G45">SUM(C13,B13)/15</f>
        <v>301.6</v>
      </c>
    </row>
    <row r="14" spans="1:7" ht="12">
      <c r="A14" s="138" t="s">
        <v>149</v>
      </c>
      <c r="B14" s="112">
        <v>256</v>
      </c>
      <c r="C14" s="170">
        <v>46</v>
      </c>
      <c r="D14" s="267">
        <f t="shared" si="1"/>
        <v>302</v>
      </c>
      <c r="E14" s="157">
        <f t="shared" si="2"/>
        <v>17.066666666666666</v>
      </c>
      <c r="F14" s="134">
        <f t="shared" si="2"/>
        <v>3.066666666666667</v>
      </c>
      <c r="G14" s="135">
        <f t="shared" si="3"/>
        <v>20.133333333333333</v>
      </c>
    </row>
    <row r="15" spans="1:7" ht="12">
      <c r="A15" s="138" t="s">
        <v>119</v>
      </c>
      <c r="B15" s="112">
        <v>1471</v>
      </c>
      <c r="C15" s="137"/>
      <c r="D15" s="267">
        <f t="shared" si="1"/>
        <v>1471</v>
      </c>
      <c r="E15" s="157">
        <f t="shared" si="2"/>
        <v>98.06666666666666</v>
      </c>
      <c r="F15" s="134"/>
      <c r="G15" s="135">
        <f t="shared" si="3"/>
        <v>98.06666666666666</v>
      </c>
    </row>
    <row r="16" spans="1:7" ht="12">
      <c r="A16" s="131" t="s">
        <v>31</v>
      </c>
      <c r="B16" s="136">
        <v>2436</v>
      </c>
      <c r="C16" s="170">
        <v>490</v>
      </c>
      <c r="D16" s="267">
        <f t="shared" si="1"/>
        <v>2926</v>
      </c>
      <c r="E16" s="157">
        <f t="shared" si="2"/>
        <v>162.4</v>
      </c>
      <c r="F16" s="134">
        <f t="shared" si="2"/>
        <v>32.666666666666664</v>
      </c>
      <c r="G16" s="135">
        <f t="shared" si="3"/>
        <v>195.06666666666666</v>
      </c>
    </row>
    <row r="17" spans="1:7" ht="12">
      <c r="A17" s="131" t="s">
        <v>32</v>
      </c>
      <c r="B17" s="136">
        <v>2</v>
      </c>
      <c r="C17" s="137"/>
      <c r="D17" s="267">
        <f t="shared" si="1"/>
        <v>2</v>
      </c>
      <c r="E17" s="157">
        <f t="shared" si="2"/>
        <v>0.13333333333333333</v>
      </c>
      <c r="F17" s="134">
        <f t="shared" si="2"/>
        <v>0</v>
      </c>
      <c r="G17" s="135">
        <f t="shared" si="3"/>
        <v>0.13333333333333333</v>
      </c>
    </row>
    <row r="18" spans="1:7" ht="12">
      <c r="A18" s="131" t="s">
        <v>33</v>
      </c>
      <c r="B18" s="112">
        <v>6527</v>
      </c>
      <c r="C18" s="170">
        <v>359</v>
      </c>
      <c r="D18" s="267">
        <f t="shared" si="1"/>
        <v>6886</v>
      </c>
      <c r="E18" s="157">
        <f t="shared" si="2"/>
        <v>435.1333333333333</v>
      </c>
      <c r="F18" s="134">
        <f t="shared" si="2"/>
        <v>23.933333333333334</v>
      </c>
      <c r="G18" s="135">
        <f t="shared" si="3"/>
        <v>459.06666666666666</v>
      </c>
    </row>
    <row r="19" spans="1:7" ht="12">
      <c r="A19" s="131" t="s">
        <v>34</v>
      </c>
      <c r="B19" s="112">
        <v>406</v>
      </c>
      <c r="C19" s="137"/>
      <c r="D19" s="267">
        <f t="shared" si="1"/>
        <v>406</v>
      </c>
      <c r="E19" s="157">
        <f t="shared" si="2"/>
        <v>27.066666666666666</v>
      </c>
      <c r="F19" s="134"/>
      <c r="G19" s="135">
        <f t="shared" si="3"/>
        <v>27.066666666666666</v>
      </c>
    </row>
    <row r="20" spans="1:7" ht="12">
      <c r="A20" s="131" t="s">
        <v>35</v>
      </c>
      <c r="B20" s="112">
        <v>3174</v>
      </c>
      <c r="C20" s="170">
        <v>216</v>
      </c>
      <c r="D20" s="267">
        <f t="shared" si="1"/>
        <v>3390</v>
      </c>
      <c r="E20" s="157">
        <f t="shared" si="2"/>
        <v>211.6</v>
      </c>
      <c r="F20" s="134">
        <f t="shared" si="2"/>
        <v>14.4</v>
      </c>
      <c r="G20" s="135">
        <f t="shared" si="3"/>
        <v>226</v>
      </c>
    </row>
    <row r="21" spans="1:7" ht="12">
      <c r="A21" s="131" t="s">
        <v>122</v>
      </c>
      <c r="B21" s="112">
        <v>18</v>
      </c>
      <c r="C21" s="137"/>
      <c r="D21" s="267">
        <f t="shared" si="1"/>
        <v>18</v>
      </c>
      <c r="E21" s="157">
        <f t="shared" si="2"/>
        <v>1.2</v>
      </c>
      <c r="F21" s="134"/>
      <c r="G21" s="135">
        <f t="shared" si="3"/>
        <v>1.2</v>
      </c>
    </row>
    <row r="22" spans="1:7" ht="12">
      <c r="A22" s="131" t="s">
        <v>36</v>
      </c>
      <c r="B22" s="112">
        <v>6995</v>
      </c>
      <c r="C22" s="170">
        <v>383</v>
      </c>
      <c r="D22" s="267">
        <f t="shared" si="1"/>
        <v>7378</v>
      </c>
      <c r="E22" s="157">
        <f t="shared" si="2"/>
        <v>466.3333333333333</v>
      </c>
      <c r="F22" s="134">
        <f t="shared" si="2"/>
        <v>25.533333333333335</v>
      </c>
      <c r="G22" s="135">
        <f t="shared" si="3"/>
        <v>491.8666666666667</v>
      </c>
    </row>
    <row r="23" spans="1:7" ht="12">
      <c r="A23" s="131" t="s">
        <v>37</v>
      </c>
      <c r="B23" s="112">
        <v>237</v>
      </c>
      <c r="C23" s="137">
        <v>3</v>
      </c>
      <c r="D23" s="267">
        <f t="shared" si="1"/>
        <v>240</v>
      </c>
      <c r="E23" s="157">
        <f t="shared" si="2"/>
        <v>15.8</v>
      </c>
      <c r="F23" s="134">
        <f t="shared" si="2"/>
        <v>0.2</v>
      </c>
      <c r="G23" s="135">
        <f t="shared" si="3"/>
        <v>16</v>
      </c>
    </row>
    <row r="24" spans="1:7" ht="12">
      <c r="A24" s="131" t="s">
        <v>38</v>
      </c>
      <c r="B24" s="112">
        <v>76</v>
      </c>
      <c r="C24" s="170"/>
      <c r="D24" s="267">
        <f t="shared" si="1"/>
        <v>76</v>
      </c>
      <c r="E24" s="157">
        <f t="shared" si="2"/>
        <v>5.066666666666666</v>
      </c>
      <c r="F24" s="134"/>
      <c r="G24" s="135">
        <f t="shared" si="3"/>
        <v>5.066666666666666</v>
      </c>
    </row>
    <row r="25" spans="1:7" ht="12">
      <c r="A25" s="131" t="s">
        <v>39</v>
      </c>
      <c r="B25" s="112"/>
      <c r="C25" s="137"/>
      <c r="D25" s="267"/>
      <c r="E25" s="157"/>
      <c r="F25" s="134"/>
      <c r="G25" s="135">
        <f t="shared" si="3"/>
        <v>0</v>
      </c>
    </row>
    <row r="26" spans="1:7" ht="12">
      <c r="A26" s="131" t="s">
        <v>41</v>
      </c>
      <c r="B26" s="112">
        <v>840</v>
      </c>
      <c r="C26" s="170">
        <v>843</v>
      </c>
      <c r="D26" s="267">
        <f t="shared" si="1"/>
        <v>1683</v>
      </c>
      <c r="E26" s="157">
        <f t="shared" si="2"/>
        <v>56</v>
      </c>
      <c r="F26" s="134">
        <f t="shared" si="2"/>
        <v>56.2</v>
      </c>
      <c r="G26" s="135">
        <f t="shared" si="3"/>
        <v>112.2</v>
      </c>
    </row>
    <row r="27" spans="1:7" ht="12">
      <c r="A27" s="131" t="s">
        <v>40</v>
      </c>
      <c r="B27" s="112">
        <v>7837</v>
      </c>
      <c r="C27" s="170">
        <v>203</v>
      </c>
      <c r="D27" s="267">
        <f t="shared" si="1"/>
        <v>8040</v>
      </c>
      <c r="E27" s="157">
        <f t="shared" si="2"/>
        <v>522.4666666666667</v>
      </c>
      <c r="F27" s="134">
        <f t="shared" si="2"/>
        <v>13.533333333333333</v>
      </c>
      <c r="G27" s="135">
        <f t="shared" si="3"/>
        <v>536</v>
      </c>
    </row>
    <row r="28" spans="1:7" ht="12">
      <c r="A28" s="131" t="s">
        <v>42</v>
      </c>
      <c r="B28" s="112">
        <v>116</v>
      </c>
      <c r="C28" s="137"/>
      <c r="D28" s="267">
        <f t="shared" si="1"/>
        <v>116</v>
      </c>
      <c r="E28" s="157">
        <f t="shared" si="2"/>
        <v>7.733333333333333</v>
      </c>
      <c r="F28" s="134"/>
      <c r="G28" s="135">
        <f t="shared" si="3"/>
        <v>7.733333333333333</v>
      </c>
    </row>
    <row r="29" spans="1:7" ht="12">
      <c r="A29" s="131" t="s">
        <v>160</v>
      </c>
      <c r="B29" s="112">
        <v>18</v>
      </c>
      <c r="C29" s="137"/>
      <c r="D29" s="267">
        <f t="shared" si="1"/>
        <v>18</v>
      </c>
      <c r="E29" s="157">
        <f>B29/15</f>
        <v>1.2</v>
      </c>
      <c r="F29" s="134"/>
      <c r="G29" s="135">
        <f>SUM(C29,B29)/15</f>
        <v>1.2</v>
      </c>
    </row>
    <row r="30" spans="1:7" ht="12">
      <c r="A30" s="131" t="s">
        <v>43</v>
      </c>
      <c r="B30" s="112">
        <v>127</v>
      </c>
      <c r="C30" s="137"/>
      <c r="D30" s="267">
        <f t="shared" si="1"/>
        <v>127</v>
      </c>
      <c r="E30" s="157">
        <f t="shared" si="2"/>
        <v>8.466666666666667</v>
      </c>
      <c r="F30" s="134"/>
      <c r="G30" s="135">
        <f t="shared" si="3"/>
        <v>8.466666666666667</v>
      </c>
    </row>
    <row r="31" spans="1:7" ht="12">
      <c r="A31" s="131" t="s">
        <v>44</v>
      </c>
      <c r="B31" s="112">
        <v>9955</v>
      </c>
      <c r="C31" s="170">
        <v>83</v>
      </c>
      <c r="D31" s="267">
        <f t="shared" si="1"/>
        <v>10038</v>
      </c>
      <c r="E31" s="157">
        <f t="shared" si="2"/>
        <v>663.6666666666666</v>
      </c>
      <c r="F31" s="134">
        <f t="shared" si="2"/>
        <v>5.533333333333333</v>
      </c>
      <c r="G31" s="135">
        <f t="shared" si="3"/>
        <v>669.2</v>
      </c>
    </row>
    <row r="32" spans="1:7" ht="12">
      <c r="A32" s="131" t="s">
        <v>45</v>
      </c>
      <c r="B32" s="112">
        <v>339</v>
      </c>
      <c r="C32" s="170">
        <v>53</v>
      </c>
      <c r="D32" s="267">
        <f t="shared" si="1"/>
        <v>392</v>
      </c>
      <c r="E32" s="157">
        <f t="shared" si="2"/>
        <v>22.6</v>
      </c>
      <c r="F32" s="134">
        <f t="shared" si="2"/>
        <v>3.533333333333333</v>
      </c>
      <c r="G32" s="135">
        <f t="shared" si="3"/>
        <v>26.133333333333333</v>
      </c>
    </row>
    <row r="33" spans="1:7" ht="12">
      <c r="A33" s="131" t="s">
        <v>46</v>
      </c>
      <c r="B33" s="112">
        <v>3619</v>
      </c>
      <c r="C33" s="170">
        <v>184</v>
      </c>
      <c r="D33" s="267">
        <f t="shared" si="1"/>
        <v>3803</v>
      </c>
      <c r="E33" s="157">
        <f t="shared" si="2"/>
        <v>241.26666666666668</v>
      </c>
      <c r="F33" s="134">
        <f t="shared" si="2"/>
        <v>12.266666666666667</v>
      </c>
      <c r="G33" s="135">
        <f t="shared" si="3"/>
        <v>253.53333333333333</v>
      </c>
    </row>
    <row r="34" spans="1:7" ht="12">
      <c r="A34" s="131" t="s">
        <v>150</v>
      </c>
      <c r="B34" s="112">
        <v>30</v>
      </c>
      <c r="C34" s="137"/>
      <c r="D34" s="267">
        <f t="shared" si="1"/>
        <v>30</v>
      </c>
      <c r="E34" s="157">
        <f t="shared" si="2"/>
        <v>2</v>
      </c>
      <c r="F34" s="134"/>
      <c r="G34" s="135">
        <f t="shared" si="3"/>
        <v>2</v>
      </c>
    </row>
    <row r="35" spans="1:7" ht="12">
      <c r="A35" s="131" t="s">
        <v>47</v>
      </c>
      <c r="B35" s="112">
        <v>1737</v>
      </c>
      <c r="C35" s="170">
        <v>93</v>
      </c>
      <c r="D35" s="267">
        <f t="shared" si="1"/>
        <v>1830</v>
      </c>
      <c r="E35" s="157">
        <f t="shared" si="2"/>
        <v>115.8</v>
      </c>
      <c r="F35" s="134">
        <f t="shared" si="2"/>
        <v>6.2</v>
      </c>
      <c r="G35" s="135">
        <f t="shared" si="3"/>
        <v>122</v>
      </c>
    </row>
    <row r="36" spans="1:7" ht="12">
      <c r="A36" s="131" t="s">
        <v>48</v>
      </c>
      <c r="B36" s="112">
        <v>2407</v>
      </c>
      <c r="C36" s="170">
        <v>201</v>
      </c>
      <c r="D36" s="267">
        <f t="shared" si="1"/>
        <v>2608</v>
      </c>
      <c r="E36" s="157">
        <f t="shared" si="2"/>
        <v>160.46666666666667</v>
      </c>
      <c r="F36" s="134">
        <f t="shared" si="2"/>
        <v>13.4</v>
      </c>
      <c r="G36" s="135">
        <f t="shared" si="3"/>
        <v>173.86666666666667</v>
      </c>
    </row>
    <row r="37" spans="1:7" ht="12">
      <c r="A37" s="131" t="s">
        <v>49</v>
      </c>
      <c r="B37" s="112">
        <v>2388</v>
      </c>
      <c r="C37" s="170">
        <v>71</v>
      </c>
      <c r="D37" s="267">
        <f t="shared" si="1"/>
        <v>2459</v>
      </c>
      <c r="E37" s="157">
        <f t="shared" si="2"/>
        <v>159.2</v>
      </c>
      <c r="F37" s="134">
        <f t="shared" si="2"/>
        <v>4.733333333333333</v>
      </c>
      <c r="G37" s="135">
        <f t="shared" si="3"/>
        <v>163.93333333333334</v>
      </c>
    </row>
    <row r="38" spans="1:7" ht="12">
      <c r="A38" s="131" t="s">
        <v>50</v>
      </c>
      <c r="B38" s="112">
        <v>3568</v>
      </c>
      <c r="C38" s="170">
        <v>472</v>
      </c>
      <c r="D38" s="267">
        <f t="shared" si="1"/>
        <v>4040</v>
      </c>
      <c r="E38" s="157">
        <f t="shared" si="2"/>
        <v>237.86666666666667</v>
      </c>
      <c r="F38" s="134">
        <f t="shared" si="2"/>
        <v>31.466666666666665</v>
      </c>
      <c r="G38" s="135">
        <f t="shared" si="3"/>
        <v>269.3333333333333</v>
      </c>
    </row>
    <row r="39" spans="1:7" ht="12">
      <c r="A39" s="131" t="s">
        <v>51</v>
      </c>
      <c r="B39" s="112">
        <v>6044</v>
      </c>
      <c r="C39" s="170">
        <v>1145</v>
      </c>
      <c r="D39" s="267">
        <f t="shared" si="1"/>
        <v>7189</v>
      </c>
      <c r="E39" s="157">
        <f t="shared" si="2"/>
        <v>402.93333333333334</v>
      </c>
      <c r="F39" s="134">
        <f t="shared" si="2"/>
        <v>76.33333333333333</v>
      </c>
      <c r="G39" s="135">
        <f t="shared" si="3"/>
        <v>479.26666666666665</v>
      </c>
    </row>
    <row r="40" spans="1:7" ht="12">
      <c r="A40" s="131" t="s">
        <v>52</v>
      </c>
      <c r="B40" s="112">
        <v>2581</v>
      </c>
      <c r="C40" s="137"/>
      <c r="D40" s="267">
        <f t="shared" si="1"/>
        <v>2581</v>
      </c>
      <c r="E40" s="157">
        <f t="shared" si="2"/>
        <v>172.06666666666666</v>
      </c>
      <c r="F40" s="134"/>
      <c r="G40" s="135">
        <f t="shared" si="3"/>
        <v>172.06666666666666</v>
      </c>
    </row>
    <row r="41" spans="1:7" ht="12">
      <c r="A41" s="131" t="s">
        <v>53</v>
      </c>
      <c r="B41" s="112">
        <v>3680</v>
      </c>
      <c r="C41" s="170">
        <v>233</v>
      </c>
      <c r="D41" s="267">
        <f t="shared" si="1"/>
        <v>3913</v>
      </c>
      <c r="E41" s="157">
        <f t="shared" si="2"/>
        <v>245.33333333333334</v>
      </c>
      <c r="F41" s="134">
        <f t="shared" si="2"/>
        <v>15.533333333333333</v>
      </c>
      <c r="G41" s="135">
        <f t="shared" si="3"/>
        <v>260.8666666666667</v>
      </c>
    </row>
    <row r="42" spans="1:7" ht="12">
      <c r="A42" s="131" t="s">
        <v>54</v>
      </c>
      <c r="B42" s="112">
        <v>937</v>
      </c>
      <c r="C42" s="170">
        <v>289</v>
      </c>
      <c r="D42" s="267">
        <f t="shared" si="1"/>
        <v>1226</v>
      </c>
      <c r="E42" s="157">
        <f t="shared" si="2"/>
        <v>62.46666666666667</v>
      </c>
      <c r="F42" s="134">
        <f t="shared" si="2"/>
        <v>19.266666666666666</v>
      </c>
      <c r="G42" s="135">
        <f t="shared" si="3"/>
        <v>81.73333333333333</v>
      </c>
    </row>
    <row r="43" spans="1:7" ht="12">
      <c r="A43" s="131" t="s">
        <v>55</v>
      </c>
      <c r="B43" s="112">
        <v>1589</v>
      </c>
      <c r="C43" s="170">
        <v>94</v>
      </c>
      <c r="D43" s="267">
        <f t="shared" si="1"/>
        <v>1683</v>
      </c>
      <c r="E43" s="157">
        <f t="shared" si="2"/>
        <v>105.93333333333334</v>
      </c>
      <c r="F43" s="134">
        <f t="shared" si="2"/>
        <v>6.266666666666667</v>
      </c>
      <c r="G43" s="135">
        <f t="shared" si="3"/>
        <v>112.2</v>
      </c>
    </row>
    <row r="44" spans="1:7" ht="12">
      <c r="A44" s="131" t="s">
        <v>56</v>
      </c>
      <c r="B44" s="112">
        <v>2641</v>
      </c>
      <c r="C44" s="170">
        <v>1107</v>
      </c>
      <c r="D44" s="267">
        <f t="shared" si="1"/>
        <v>3748</v>
      </c>
      <c r="E44" s="157">
        <f t="shared" si="2"/>
        <v>176.06666666666666</v>
      </c>
      <c r="F44" s="134">
        <f t="shared" si="2"/>
        <v>73.8</v>
      </c>
      <c r="G44" s="135">
        <f t="shared" si="3"/>
        <v>249.86666666666667</v>
      </c>
    </row>
    <row r="45" spans="1:7" ht="12">
      <c r="A45" s="131" t="s">
        <v>105</v>
      </c>
      <c r="B45" s="112">
        <v>224</v>
      </c>
      <c r="C45" s="137"/>
      <c r="D45" s="267">
        <f t="shared" si="1"/>
        <v>224</v>
      </c>
      <c r="E45" s="157">
        <f t="shared" si="2"/>
        <v>14.933333333333334</v>
      </c>
      <c r="F45" s="134"/>
      <c r="G45" s="135">
        <f t="shared" si="3"/>
        <v>14.933333333333334</v>
      </c>
    </row>
    <row r="46" spans="1:7" ht="12">
      <c r="A46" s="301" t="s">
        <v>57</v>
      </c>
      <c r="B46" s="140">
        <f aca="true" t="shared" si="4" ref="B46:G46">SUM(B9:B45)</f>
        <v>81398</v>
      </c>
      <c r="C46" s="141">
        <f t="shared" si="4"/>
        <v>7131</v>
      </c>
      <c r="D46" s="268">
        <f t="shared" si="4"/>
        <v>88529</v>
      </c>
      <c r="E46" s="183">
        <f t="shared" si="4"/>
        <v>5426.533333333332</v>
      </c>
      <c r="F46" s="143">
        <f t="shared" si="4"/>
        <v>475.4</v>
      </c>
      <c r="G46" s="144">
        <f t="shared" si="4"/>
        <v>5901.9333333333325</v>
      </c>
    </row>
    <row r="47" spans="1:7" ht="12">
      <c r="A47" s="161" t="s">
        <v>8</v>
      </c>
      <c r="B47" s="119">
        <v>1240</v>
      </c>
      <c r="C47" s="163"/>
      <c r="D47" s="163">
        <f>SUM(B47:C47)</f>
        <v>1240</v>
      </c>
      <c r="E47" s="165">
        <f>B47/15</f>
        <v>82.66666666666667</v>
      </c>
      <c r="F47" s="166"/>
      <c r="G47" s="160">
        <f>SUM(B47,C47)/15</f>
        <v>82.66666666666667</v>
      </c>
    </row>
    <row r="48" spans="1:7" ht="12">
      <c r="A48" s="145" t="s">
        <v>58</v>
      </c>
      <c r="B48" s="108"/>
      <c r="C48" s="10"/>
      <c r="D48" s="269"/>
      <c r="E48" s="265"/>
      <c r="F48" s="147"/>
      <c r="G48" s="146"/>
    </row>
    <row r="49" spans="1:7" ht="12">
      <c r="A49" s="131" t="s">
        <v>59</v>
      </c>
      <c r="B49" s="136">
        <v>2540</v>
      </c>
      <c r="C49" s="170">
        <v>813</v>
      </c>
      <c r="D49" s="270">
        <f aca="true" t="shared" si="5" ref="D49:D62">SUM(B49+C49)</f>
        <v>3353</v>
      </c>
      <c r="E49" s="274">
        <f aca="true" t="shared" si="6" ref="E49:F62">B49/15</f>
        <v>169.33333333333334</v>
      </c>
      <c r="F49" s="148">
        <f t="shared" si="6"/>
        <v>54.2</v>
      </c>
      <c r="G49" s="149">
        <f aca="true" t="shared" si="7" ref="G49:G62">SUM(C49,B49)/15</f>
        <v>223.53333333333333</v>
      </c>
    </row>
    <row r="50" spans="1:7" ht="12">
      <c r="A50" s="131" t="s">
        <v>60</v>
      </c>
      <c r="B50" s="112">
        <v>159</v>
      </c>
      <c r="C50" s="137"/>
      <c r="D50" s="270">
        <f t="shared" si="5"/>
        <v>159</v>
      </c>
      <c r="E50" s="274">
        <f t="shared" si="6"/>
        <v>10.6</v>
      </c>
      <c r="F50" s="148"/>
      <c r="G50" s="149">
        <f t="shared" si="7"/>
        <v>10.6</v>
      </c>
    </row>
    <row r="51" spans="1:7" ht="12">
      <c r="A51" s="131" t="s">
        <v>5</v>
      </c>
      <c r="B51" s="112">
        <v>28</v>
      </c>
      <c r="C51" s="137"/>
      <c r="D51" s="270">
        <f t="shared" si="5"/>
        <v>28</v>
      </c>
      <c r="E51" s="157">
        <f t="shared" si="6"/>
        <v>1.8666666666666667</v>
      </c>
      <c r="F51" s="148"/>
      <c r="G51" s="135">
        <f t="shared" si="7"/>
        <v>1.8666666666666667</v>
      </c>
    </row>
    <row r="52" spans="1:7" ht="12">
      <c r="A52" s="131" t="s">
        <v>61</v>
      </c>
      <c r="B52" s="112">
        <v>2193</v>
      </c>
      <c r="C52" s="170">
        <v>1281</v>
      </c>
      <c r="D52" s="270">
        <f t="shared" si="5"/>
        <v>3474</v>
      </c>
      <c r="E52" s="157">
        <f t="shared" si="6"/>
        <v>146.2</v>
      </c>
      <c r="F52" s="134">
        <f t="shared" si="6"/>
        <v>85.4</v>
      </c>
      <c r="G52" s="135">
        <f t="shared" si="7"/>
        <v>231.6</v>
      </c>
    </row>
    <row r="53" spans="1:7" ht="12">
      <c r="A53" s="131" t="s">
        <v>106</v>
      </c>
      <c r="B53" s="136"/>
      <c r="C53" s="170">
        <v>10</v>
      </c>
      <c r="D53" s="270">
        <f t="shared" si="5"/>
        <v>10</v>
      </c>
      <c r="E53" s="157"/>
      <c r="F53" s="134">
        <f t="shared" si="6"/>
        <v>0.6666666666666666</v>
      </c>
      <c r="G53" s="135">
        <f t="shared" si="7"/>
        <v>0.6666666666666666</v>
      </c>
    </row>
    <row r="54" spans="1:7" ht="12">
      <c r="A54" s="131" t="s">
        <v>62</v>
      </c>
      <c r="B54" s="112">
        <v>1634</v>
      </c>
      <c r="C54" s="170">
        <v>813</v>
      </c>
      <c r="D54" s="270">
        <f t="shared" si="5"/>
        <v>2447</v>
      </c>
      <c r="E54" s="157">
        <f t="shared" si="6"/>
        <v>108.93333333333334</v>
      </c>
      <c r="F54" s="134">
        <f t="shared" si="6"/>
        <v>54.2</v>
      </c>
      <c r="G54" s="135">
        <f t="shared" si="7"/>
        <v>163.13333333333333</v>
      </c>
    </row>
    <row r="55" spans="1:7" ht="12">
      <c r="A55" s="131" t="s">
        <v>63</v>
      </c>
      <c r="B55" s="112">
        <v>690</v>
      </c>
      <c r="C55" s="170">
        <v>201</v>
      </c>
      <c r="D55" s="270">
        <f t="shared" si="5"/>
        <v>891</v>
      </c>
      <c r="E55" s="157">
        <f t="shared" si="6"/>
        <v>46</v>
      </c>
      <c r="F55" s="134">
        <f t="shared" si="6"/>
        <v>13.4</v>
      </c>
      <c r="G55" s="135">
        <f t="shared" si="7"/>
        <v>59.4</v>
      </c>
    </row>
    <row r="56" spans="1:7" ht="12">
      <c r="A56" s="131" t="s">
        <v>64</v>
      </c>
      <c r="B56" s="136"/>
      <c r="C56" s="170">
        <v>356</v>
      </c>
      <c r="D56" s="270">
        <f t="shared" si="5"/>
        <v>356</v>
      </c>
      <c r="E56" s="157"/>
      <c r="F56" s="134">
        <f t="shared" si="6"/>
        <v>23.733333333333334</v>
      </c>
      <c r="G56" s="135">
        <f t="shared" si="7"/>
        <v>23.733333333333334</v>
      </c>
    </row>
    <row r="57" spans="1:7" ht="12">
      <c r="A57" s="131" t="s">
        <v>65</v>
      </c>
      <c r="B57" s="112">
        <v>2715</v>
      </c>
      <c r="C57" s="170">
        <v>257</v>
      </c>
      <c r="D57" s="270">
        <f t="shared" si="5"/>
        <v>2972</v>
      </c>
      <c r="E57" s="157">
        <f t="shared" si="6"/>
        <v>181</v>
      </c>
      <c r="F57" s="134">
        <f t="shared" si="6"/>
        <v>17.133333333333333</v>
      </c>
      <c r="G57" s="135">
        <f t="shared" si="7"/>
        <v>198.13333333333333</v>
      </c>
    </row>
    <row r="58" spans="1:7" ht="12">
      <c r="A58" s="131" t="s">
        <v>112</v>
      </c>
      <c r="B58" s="136"/>
      <c r="C58" s="170">
        <v>1523</v>
      </c>
      <c r="D58" s="270">
        <f t="shared" si="5"/>
        <v>1523</v>
      </c>
      <c r="E58" s="157"/>
      <c r="F58" s="134">
        <f t="shared" si="6"/>
        <v>101.53333333333333</v>
      </c>
      <c r="G58" s="135">
        <f t="shared" si="7"/>
        <v>101.53333333333333</v>
      </c>
    </row>
    <row r="59" spans="1:7" ht="12">
      <c r="A59" s="131" t="s">
        <v>66</v>
      </c>
      <c r="B59" s="112">
        <v>2089</v>
      </c>
      <c r="C59" s="170">
        <v>654</v>
      </c>
      <c r="D59" s="270">
        <f t="shared" si="5"/>
        <v>2743</v>
      </c>
      <c r="E59" s="157">
        <f t="shared" si="6"/>
        <v>139.26666666666668</v>
      </c>
      <c r="F59" s="134">
        <f t="shared" si="6"/>
        <v>43.6</v>
      </c>
      <c r="G59" s="135">
        <f t="shared" si="7"/>
        <v>182.86666666666667</v>
      </c>
    </row>
    <row r="60" spans="1:7" ht="12">
      <c r="A60" s="131" t="s">
        <v>67</v>
      </c>
      <c r="B60" s="112">
        <v>1968</v>
      </c>
      <c r="C60" s="170">
        <v>1265</v>
      </c>
      <c r="D60" s="270">
        <f t="shared" si="5"/>
        <v>3233</v>
      </c>
      <c r="E60" s="157">
        <f t="shared" si="6"/>
        <v>131.2</v>
      </c>
      <c r="F60" s="134">
        <f t="shared" si="6"/>
        <v>84.33333333333333</v>
      </c>
      <c r="G60" s="135">
        <f t="shared" si="7"/>
        <v>215.53333333333333</v>
      </c>
    </row>
    <row r="61" spans="1:7" ht="12">
      <c r="A61" s="131" t="s">
        <v>104</v>
      </c>
      <c r="B61" s="136"/>
      <c r="C61" s="170">
        <v>59</v>
      </c>
      <c r="D61" s="270">
        <f t="shared" si="5"/>
        <v>59</v>
      </c>
      <c r="E61" s="157"/>
      <c r="F61" s="134">
        <f t="shared" si="6"/>
        <v>3.933333333333333</v>
      </c>
      <c r="G61" s="135">
        <f t="shared" si="7"/>
        <v>3.933333333333333</v>
      </c>
    </row>
    <row r="62" spans="1:7" ht="12">
      <c r="A62" s="131" t="s">
        <v>68</v>
      </c>
      <c r="B62" s="112">
        <v>2130</v>
      </c>
      <c r="C62" s="170">
        <v>428</v>
      </c>
      <c r="D62" s="270">
        <f t="shared" si="5"/>
        <v>2558</v>
      </c>
      <c r="E62" s="157">
        <f t="shared" si="6"/>
        <v>142</v>
      </c>
      <c r="F62" s="134">
        <f t="shared" si="6"/>
        <v>28.533333333333335</v>
      </c>
      <c r="G62" s="135">
        <f t="shared" si="7"/>
        <v>170.53333333333333</v>
      </c>
    </row>
    <row r="63" spans="1:7" ht="12">
      <c r="A63" s="158" t="s">
        <v>69</v>
      </c>
      <c r="B63" s="140">
        <f aca="true" t="shared" si="8" ref="B63:G63">SUM(B49:B62)</f>
        <v>16146</v>
      </c>
      <c r="C63" s="141">
        <f t="shared" si="8"/>
        <v>7660</v>
      </c>
      <c r="D63" s="271">
        <f t="shared" si="8"/>
        <v>23806</v>
      </c>
      <c r="E63" s="183">
        <f t="shared" si="8"/>
        <v>1076.4</v>
      </c>
      <c r="F63" s="150">
        <f t="shared" si="8"/>
        <v>510.6666666666667</v>
      </c>
      <c r="G63" s="144">
        <f t="shared" si="8"/>
        <v>1587.0666666666666</v>
      </c>
    </row>
    <row r="64" spans="1:7" ht="12">
      <c r="A64" s="152" t="s">
        <v>70</v>
      </c>
      <c r="B64" s="153"/>
      <c r="C64" s="154"/>
      <c r="D64" s="272"/>
      <c r="E64" s="153"/>
      <c r="F64" s="155"/>
      <c r="G64" s="156"/>
    </row>
    <row r="65" spans="1:7" ht="12">
      <c r="A65" s="139" t="s">
        <v>127</v>
      </c>
      <c r="B65" s="132"/>
      <c r="C65" s="108">
        <v>329</v>
      </c>
      <c r="D65" s="282">
        <f>SUM(B65:C65)</f>
        <v>329</v>
      </c>
      <c r="E65" s="157"/>
      <c r="F65" s="133">
        <f aca="true" t="shared" si="9" ref="E65:F82">C65/15</f>
        <v>21.933333333333334</v>
      </c>
      <c r="G65" s="149">
        <f aca="true" t="shared" si="10" ref="G65:G82">SUM(E65:F65)</f>
        <v>21.933333333333334</v>
      </c>
    </row>
    <row r="66" spans="1:7" ht="12">
      <c r="A66" s="131" t="s">
        <v>71</v>
      </c>
      <c r="B66" s="112">
        <v>94</v>
      </c>
      <c r="C66" s="170">
        <v>5</v>
      </c>
      <c r="D66" s="282">
        <f aca="true" t="shared" si="11" ref="D66:D81">SUM(B66:C66)</f>
        <v>99</v>
      </c>
      <c r="E66" s="157">
        <f t="shared" si="9"/>
        <v>6.266666666666667</v>
      </c>
      <c r="F66" s="133">
        <f t="shared" si="9"/>
        <v>0.3333333333333333</v>
      </c>
      <c r="G66" s="149">
        <f t="shared" si="10"/>
        <v>6.6</v>
      </c>
    </row>
    <row r="67" spans="1:7" ht="12">
      <c r="A67" s="131" t="s">
        <v>72</v>
      </c>
      <c r="B67" s="112">
        <v>1186</v>
      </c>
      <c r="C67" s="170">
        <v>729</v>
      </c>
      <c r="D67" s="282">
        <f t="shared" si="11"/>
        <v>1915</v>
      </c>
      <c r="E67" s="157">
        <f t="shared" si="9"/>
        <v>79.06666666666666</v>
      </c>
      <c r="F67" s="133">
        <f t="shared" si="9"/>
        <v>48.6</v>
      </c>
      <c r="G67" s="149">
        <f t="shared" si="10"/>
        <v>127.66666666666666</v>
      </c>
    </row>
    <row r="68" spans="1:7" ht="12">
      <c r="A68" s="131" t="s">
        <v>73</v>
      </c>
      <c r="B68" s="136"/>
      <c r="C68" s="170">
        <v>6</v>
      </c>
      <c r="D68" s="282">
        <f t="shared" si="11"/>
        <v>6</v>
      </c>
      <c r="E68" s="157"/>
      <c r="F68" s="133">
        <f t="shared" si="9"/>
        <v>0.4</v>
      </c>
      <c r="G68" s="149">
        <f t="shared" si="10"/>
        <v>0.4</v>
      </c>
    </row>
    <row r="69" spans="1:7" ht="12">
      <c r="A69" s="131" t="s">
        <v>131</v>
      </c>
      <c r="B69" s="112">
        <v>2052</v>
      </c>
      <c r="C69" s="137">
        <v>2266</v>
      </c>
      <c r="D69" s="282">
        <f t="shared" si="11"/>
        <v>4318</v>
      </c>
      <c r="E69" s="157">
        <f t="shared" si="9"/>
        <v>136.8</v>
      </c>
      <c r="F69" s="133">
        <f t="shared" si="9"/>
        <v>151.06666666666666</v>
      </c>
      <c r="G69" s="149">
        <f t="shared" si="10"/>
        <v>287.8666666666667</v>
      </c>
    </row>
    <row r="70" spans="1:7" ht="12">
      <c r="A70" s="131" t="s">
        <v>74</v>
      </c>
      <c r="B70" s="112">
        <v>582</v>
      </c>
      <c r="C70" s="170">
        <v>556</v>
      </c>
      <c r="D70" s="282">
        <f t="shared" si="11"/>
        <v>1138</v>
      </c>
      <c r="E70" s="157">
        <f t="shared" si="9"/>
        <v>38.8</v>
      </c>
      <c r="F70" s="133">
        <f t="shared" si="9"/>
        <v>37.06666666666667</v>
      </c>
      <c r="G70" s="149">
        <f t="shared" si="10"/>
        <v>75.86666666666667</v>
      </c>
    </row>
    <row r="71" spans="1:7" ht="12">
      <c r="A71" s="131" t="s">
        <v>130</v>
      </c>
      <c r="B71" s="136"/>
      <c r="C71" s="137">
        <v>2185</v>
      </c>
      <c r="D71" s="282">
        <f t="shared" si="11"/>
        <v>2185</v>
      </c>
      <c r="E71" s="157"/>
      <c r="F71" s="133">
        <f t="shared" si="9"/>
        <v>145.66666666666666</v>
      </c>
      <c r="G71" s="149">
        <f t="shared" si="10"/>
        <v>145.66666666666666</v>
      </c>
    </row>
    <row r="72" spans="1:7" ht="12">
      <c r="A72" s="131" t="s">
        <v>156</v>
      </c>
      <c r="B72" s="112">
        <v>964</v>
      </c>
      <c r="C72" s="170">
        <v>913</v>
      </c>
      <c r="D72" s="282">
        <f t="shared" si="11"/>
        <v>1877</v>
      </c>
      <c r="E72" s="157">
        <f t="shared" si="9"/>
        <v>64.26666666666667</v>
      </c>
      <c r="F72" s="133">
        <f t="shared" si="9"/>
        <v>60.86666666666667</v>
      </c>
      <c r="G72" s="149">
        <f t="shared" si="10"/>
        <v>125.13333333333333</v>
      </c>
    </row>
    <row r="73" spans="1:7" ht="12">
      <c r="A73" s="131" t="s">
        <v>75</v>
      </c>
      <c r="B73" s="112">
        <v>156</v>
      </c>
      <c r="C73" s="137">
        <v>12</v>
      </c>
      <c r="D73" s="282">
        <f t="shared" si="11"/>
        <v>168</v>
      </c>
      <c r="E73" s="157">
        <f t="shared" si="9"/>
        <v>10.4</v>
      </c>
      <c r="F73" s="133"/>
      <c r="G73" s="149">
        <f t="shared" si="10"/>
        <v>10.4</v>
      </c>
    </row>
    <row r="74" spans="1:7" ht="12">
      <c r="A74" s="241" t="s">
        <v>140</v>
      </c>
      <c r="B74" s="112"/>
      <c r="C74" s="170"/>
      <c r="D74" s="282">
        <f t="shared" si="11"/>
        <v>0</v>
      </c>
      <c r="E74" s="157"/>
      <c r="F74" s="133"/>
      <c r="G74" s="149">
        <f t="shared" si="10"/>
        <v>0</v>
      </c>
    </row>
    <row r="75" spans="1:7" ht="12">
      <c r="A75" s="131" t="s">
        <v>76</v>
      </c>
      <c r="B75" s="136">
        <v>20</v>
      </c>
      <c r="C75" s="170">
        <v>383</v>
      </c>
      <c r="D75" s="282">
        <f t="shared" si="11"/>
        <v>403</v>
      </c>
      <c r="E75" s="157">
        <f t="shared" si="9"/>
        <v>1.3333333333333333</v>
      </c>
      <c r="F75" s="133">
        <f t="shared" si="9"/>
        <v>25.533333333333335</v>
      </c>
      <c r="G75" s="149">
        <f t="shared" si="10"/>
        <v>26.866666666666667</v>
      </c>
    </row>
    <row r="76" spans="1:7" ht="12">
      <c r="A76" s="131" t="s">
        <v>77</v>
      </c>
      <c r="B76" s="136"/>
      <c r="C76" s="170">
        <v>372</v>
      </c>
      <c r="D76" s="282">
        <f t="shared" si="11"/>
        <v>372</v>
      </c>
      <c r="E76" s="157"/>
      <c r="F76" s="133">
        <f t="shared" si="9"/>
        <v>24.8</v>
      </c>
      <c r="G76" s="149">
        <f t="shared" si="10"/>
        <v>24.8</v>
      </c>
    </row>
    <row r="77" spans="1:7" ht="12">
      <c r="A77" s="131" t="s">
        <v>78</v>
      </c>
      <c r="B77" s="112">
        <v>534</v>
      </c>
      <c r="C77" s="170">
        <v>1042</v>
      </c>
      <c r="D77" s="282">
        <f t="shared" si="11"/>
        <v>1576</v>
      </c>
      <c r="E77" s="157">
        <f t="shared" si="9"/>
        <v>35.6</v>
      </c>
      <c r="F77" s="133">
        <f t="shared" si="9"/>
        <v>69.46666666666667</v>
      </c>
      <c r="G77" s="149">
        <f t="shared" si="10"/>
        <v>105.06666666666666</v>
      </c>
    </row>
    <row r="78" spans="1:7" ht="12">
      <c r="A78" s="131" t="s">
        <v>79</v>
      </c>
      <c r="B78" s="112">
        <v>1821</v>
      </c>
      <c r="C78" s="170">
        <v>366</v>
      </c>
      <c r="D78" s="282">
        <f t="shared" si="11"/>
        <v>2187</v>
      </c>
      <c r="E78" s="157">
        <f t="shared" si="9"/>
        <v>121.4</v>
      </c>
      <c r="F78" s="133">
        <f t="shared" si="9"/>
        <v>24.4</v>
      </c>
      <c r="G78" s="149">
        <f t="shared" si="10"/>
        <v>145.8</v>
      </c>
    </row>
    <row r="79" spans="1:7" ht="12">
      <c r="A79" s="131" t="s">
        <v>80</v>
      </c>
      <c r="B79" s="112">
        <v>363</v>
      </c>
      <c r="C79" s="170">
        <v>202</v>
      </c>
      <c r="D79" s="282">
        <f t="shared" si="11"/>
        <v>565</v>
      </c>
      <c r="E79" s="157">
        <f t="shared" si="9"/>
        <v>24.2</v>
      </c>
      <c r="F79" s="133">
        <f t="shared" si="9"/>
        <v>13.466666666666667</v>
      </c>
      <c r="G79" s="149">
        <f t="shared" si="10"/>
        <v>37.666666666666664</v>
      </c>
    </row>
    <row r="80" spans="1:7" ht="12">
      <c r="A80" s="131" t="s">
        <v>81</v>
      </c>
      <c r="B80" s="112">
        <v>108</v>
      </c>
      <c r="C80" s="170">
        <v>36</v>
      </c>
      <c r="D80" s="282">
        <f t="shared" si="11"/>
        <v>144</v>
      </c>
      <c r="E80" s="157">
        <f t="shared" si="9"/>
        <v>7.2</v>
      </c>
      <c r="F80" s="133">
        <f t="shared" si="9"/>
        <v>2.4</v>
      </c>
      <c r="G80" s="149">
        <f t="shared" si="10"/>
        <v>9.6</v>
      </c>
    </row>
    <row r="81" spans="1:7" ht="12">
      <c r="A81" s="131" t="s">
        <v>82</v>
      </c>
      <c r="B81" s="112">
        <v>839</v>
      </c>
      <c r="C81" s="170">
        <v>361</v>
      </c>
      <c r="D81" s="282">
        <f t="shared" si="11"/>
        <v>1200</v>
      </c>
      <c r="E81" s="157">
        <f t="shared" si="9"/>
        <v>55.93333333333333</v>
      </c>
      <c r="F81" s="133">
        <f t="shared" si="9"/>
        <v>24.066666666666666</v>
      </c>
      <c r="G81" s="149">
        <f t="shared" si="10"/>
        <v>80</v>
      </c>
    </row>
    <row r="82" spans="1:7" ht="12">
      <c r="A82" s="131" t="s">
        <v>83</v>
      </c>
      <c r="B82" s="112">
        <v>551</v>
      </c>
      <c r="C82" s="137"/>
      <c r="D82" s="270">
        <f>SUM(B82:C82)</f>
        <v>551</v>
      </c>
      <c r="E82" s="157">
        <f t="shared" si="9"/>
        <v>36.733333333333334</v>
      </c>
      <c r="F82" s="133"/>
      <c r="G82" s="149">
        <f t="shared" si="10"/>
        <v>36.733333333333334</v>
      </c>
    </row>
    <row r="83" spans="1:7" ht="12">
      <c r="A83" s="158" t="s">
        <v>84</v>
      </c>
      <c r="B83" s="264">
        <f aca="true" t="shared" si="12" ref="B83:G83">SUM(B65:B82)</f>
        <v>9270</v>
      </c>
      <c r="C83" s="141">
        <f t="shared" si="12"/>
        <v>9763</v>
      </c>
      <c r="D83" s="271">
        <f t="shared" si="12"/>
        <v>19033</v>
      </c>
      <c r="E83" s="183">
        <f t="shared" si="12"/>
        <v>618</v>
      </c>
      <c r="F83" s="142">
        <f t="shared" si="12"/>
        <v>650.0666666666668</v>
      </c>
      <c r="G83" s="151">
        <f t="shared" si="12"/>
        <v>1268.0666666666666</v>
      </c>
    </row>
    <row r="84" spans="1:7" ht="12">
      <c r="A84" s="130" t="s">
        <v>85</v>
      </c>
      <c r="B84" s="265"/>
      <c r="C84" s="261"/>
      <c r="D84" s="269"/>
      <c r="E84" s="265"/>
      <c r="F84" s="147"/>
      <c r="G84" s="146"/>
    </row>
    <row r="85" spans="1:7" ht="12">
      <c r="A85" s="131" t="s">
        <v>86</v>
      </c>
      <c r="B85" s="112">
        <v>235</v>
      </c>
      <c r="C85" s="170">
        <v>489</v>
      </c>
      <c r="D85" s="267">
        <f aca="true" t="shared" si="13" ref="D85:D95">SUM(B85+C85)</f>
        <v>724</v>
      </c>
      <c r="E85" s="274">
        <f aca="true" t="shared" si="14" ref="E85:F95">B85/15</f>
        <v>15.666666666666666</v>
      </c>
      <c r="F85" s="148">
        <f t="shared" si="14"/>
        <v>32.6</v>
      </c>
      <c r="G85" s="149">
        <f aca="true" t="shared" si="15" ref="G85:G95">SUM(E85:F85)</f>
        <v>48.266666666666666</v>
      </c>
    </row>
    <row r="86" spans="1:7" ht="12">
      <c r="A86" s="131" t="s">
        <v>87</v>
      </c>
      <c r="B86" s="112">
        <v>747</v>
      </c>
      <c r="C86" s="170">
        <v>234</v>
      </c>
      <c r="D86" s="267">
        <f t="shared" si="13"/>
        <v>981</v>
      </c>
      <c r="E86" s="274">
        <f t="shared" si="14"/>
        <v>49.8</v>
      </c>
      <c r="F86" s="148">
        <f t="shared" si="14"/>
        <v>15.6</v>
      </c>
      <c r="G86" s="149">
        <f t="shared" si="15"/>
        <v>65.39999999999999</v>
      </c>
    </row>
    <row r="87" spans="1:7" ht="12">
      <c r="A87" s="131" t="s">
        <v>123</v>
      </c>
      <c r="B87" s="112">
        <v>1265</v>
      </c>
      <c r="C87" s="170">
        <v>503</v>
      </c>
      <c r="D87" s="267">
        <f t="shared" si="13"/>
        <v>1768</v>
      </c>
      <c r="E87" s="274">
        <f t="shared" si="14"/>
        <v>84.33333333333333</v>
      </c>
      <c r="F87" s="148">
        <f t="shared" si="14"/>
        <v>33.53333333333333</v>
      </c>
      <c r="G87" s="149">
        <f t="shared" si="15"/>
        <v>117.86666666666666</v>
      </c>
    </row>
    <row r="88" spans="1:7" ht="12">
      <c r="A88" s="131" t="s">
        <v>124</v>
      </c>
      <c r="B88" s="112">
        <v>157</v>
      </c>
      <c r="C88" s="137"/>
      <c r="D88" s="267">
        <f t="shared" si="13"/>
        <v>157</v>
      </c>
      <c r="E88" s="274">
        <f t="shared" si="14"/>
        <v>10.466666666666667</v>
      </c>
      <c r="F88" s="148"/>
      <c r="G88" s="149">
        <f t="shared" si="15"/>
        <v>10.466666666666667</v>
      </c>
    </row>
    <row r="89" spans="1:7" ht="12">
      <c r="A89" s="131" t="s">
        <v>88</v>
      </c>
      <c r="B89" s="112">
        <v>1666</v>
      </c>
      <c r="C89" s="170">
        <v>52</v>
      </c>
      <c r="D89" s="267">
        <f t="shared" si="13"/>
        <v>1718</v>
      </c>
      <c r="E89" s="274">
        <f t="shared" si="14"/>
        <v>111.06666666666666</v>
      </c>
      <c r="F89" s="148">
        <f t="shared" si="14"/>
        <v>3.466666666666667</v>
      </c>
      <c r="G89" s="149">
        <f t="shared" si="15"/>
        <v>114.53333333333333</v>
      </c>
    </row>
    <row r="90" spans="1:7" ht="12">
      <c r="A90" s="131" t="s">
        <v>125</v>
      </c>
      <c r="B90" s="112">
        <v>52</v>
      </c>
      <c r="C90" s="137"/>
      <c r="D90" s="267">
        <f t="shared" si="13"/>
        <v>52</v>
      </c>
      <c r="E90" s="274">
        <f t="shared" si="14"/>
        <v>3.466666666666667</v>
      </c>
      <c r="F90" s="148"/>
      <c r="G90" s="149">
        <f t="shared" si="15"/>
        <v>3.466666666666667</v>
      </c>
    </row>
    <row r="91" spans="1:7" ht="12">
      <c r="A91" s="131" t="s">
        <v>132</v>
      </c>
      <c r="B91" s="112">
        <v>302</v>
      </c>
      <c r="C91" s="170">
        <v>311</v>
      </c>
      <c r="D91" s="267">
        <f t="shared" si="13"/>
        <v>613</v>
      </c>
      <c r="E91" s="274">
        <f t="shared" si="14"/>
        <v>20.133333333333333</v>
      </c>
      <c r="F91" s="148">
        <f t="shared" si="14"/>
        <v>20.733333333333334</v>
      </c>
      <c r="G91" s="149">
        <f t="shared" si="15"/>
        <v>40.86666666666667</v>
      </c>
    </row>
    <row r="92" spans="1:7" ht="12">
      <c r="A92" s="131" t="s">
        <v>89</v>
      </c>
      <c r="B92" s="112">
        <v>1146</v>
      </c>
      <c r="C92" s="170">
        <v>267</v>
      </c>
      <c r="D92" s="267">
        <f t="shared" si="13"/>
        <v>1413</v>
      </c>
      <c r="E92" s="274">
        <f t="shared" si="14"/>
        <v>76.4</v>
      </c>
      <c r="F92" s="148">
        <f t="shared" si="14"/>
        <v>17.8</v>
      </c>
      <c r="G92" s="149">
        <f t="shared" si="15"/>
        <v>94.2</v>
      </c>
    </row>
    <row r="93" spans="1:7" ht="12">
      <c r="A93" s="131" t="s">
        <v>129</v>
      </c>
      <c r="B93" s="112">
        <v>255</v>
      </c>
      <c r="C93" s="137"/>
      <c r="D93" s="267">
        <f t="shared" si="13"/>
        <v>255</v>
      </c>
      <c r="E93" s="274">
        <f t="shared" si="14"/>
        <v>17</v>
      </c>
      <c r="F93" s="148"/>
      <c r="G93" s="149">
        <f t="shared" si="15"/>
        <v>17</v>
      </c>
    </row>
    <row r="94" spans="1:7" ht="12">
      <c r="A94" s="131" t="s">
        <v>90</v>
      </c>
      <c r="B94" s="136"/>
      <c r="C94" s="170">
        <v>20</v>
      </c>
      <c r="D94" s="267">
        <f t="shared" si="13"/>
        <v>20</v>
      </c>
      <c r="E94" s="274"/>
      <c r="F94" s="148">
        <f t="shared" si="14"/>
        <v>1.3333333333333333</v>
      </c>
      <c r="G94" s="149">
        <f t="shared" si="15"/>
        <v>1.3333333333333333</v>
      </c>
    </row>
    <row r="95" spans="1:7" ht="12">
      <c r="A95" s="131" t="s">
        <v>117</v>
      </c>
      <c r="B95" s="112">
        <v>64</v>
      </c>
      <c r="C95" s="137"/>
      <c r="D95" s="267">
        <f t="shared" si="13"/>
        <v>64</v>
      </c>
      <c r="E95" s="274">
        <f t="shared" si="14"/>
        <v>4.266666666666667</v>
      </c>
      <c r="F95" s="148"/>
      <c r="G95" s="149">
        <f t="shared" si="15"/>
        <v>4.266666666666667</v>
      </c>
    </row>
    <row r="96" spans="1:7" ht="12">
      <c r="A96" s="300" t="s">
        <v>91</v>
      </c>
      <c r="B96" s="162">
        <f aca="true" t="shared" si="16" ref="B96:G96">SUM(B85:B95)</f>
        <v>5889</v>
      </c>
      <c r="C96" s="163">
        <f t="shared" si="16"/>
        <v>1876</v>
      </c>
      <c r="D96" s="163">
        <f t="shared" si="16"/>
        <v>7765</v>
      </c>
      <c r="E96" s="165">
        <f t="shared" si="16"/>
        <v>392.6</v>
      </c>
      <c r="F96" s="164">
        <f t="shared" si="16"/>
        <v>125.06666666666666</v>
      </c>
      <c r="G96" s="160">
        <f t="shared" si="16"/>
        <v>517.6666666666666</v>
      </c>
    </row>
    <row r="97" spans="1:7" ht="12">
      <c r="A97" s="280" t="s">
        <v>92</v>
      </c>
      <c r="B97" s="162"/>
      <c r="C97" s="278">
        <v>9798</v>
      </c>
      <c r="D97" s="268">
        <f>SUM(C97)</f>
        <v>9798</v>
      </c>
      <c r="E97" s="140"/>
      <c r="F97" s="150">
        <f>C97/15</f>
        <v>653.2</v>
      </c>
      <c r="G97" s="151">
        <f>SUM(B97,C97)/15</f>
        <v>653.2</v>
      </c>
    </row>
    <row r="98" spans="1:7" ht="12">
      <c r="A98" s="152" t="s">
        <v>10</v>
      </c>
      <c r="B98" s="153"/>
      <c r="C98" s="154"/>
      <c r="D98" s="9"/>
      <c r="E98" s="132"/>
      <c r="F98" s="167"/>
      <c r="G98" s="168"/>
    </row>
    <row r="99" spans="1:7" s="285" customFormat="1" ht="12">
      <c r="A99" s="289" t="s">
        <v>19</v>
      </c>
      <c r="B99" s="290">
        <v>265</v>
      </c>
      <c r="C99" s="291"/>
      <c r="D99" s="292">
        <f>SUM(B99:C99)</f>
        <v>265</v>
      </c>
      <c r="E99" s="293">
        <f>B99/15</f>
        <v>17.666666666666668</v>
      </c>
      <c r="F99" s="291"/>
      <c r="G99" s="294">
        <f>SUM(C99,B99)/15</f>
        <v>17.666666666666668</v>
      </c>
    </row>
    <row r="100" spans="1:7" ht="12">
      <c r="A100" s="286" t="s">
        <v>93</v>
      </c>
      <c r="B100" s="287">
        <v>436</v>
      </c>
      <c r="C100" s="154"/>
      <c r="D100" s="288">
        <f>SUM(B100+C100)</f>
        <v>436</v>
      </c>
      <c r="E100" s="274">
        <f>B100/15</f>
        <v>29.066666666666666</v>
      </c>
      <c r="F100" s="154"/>
      <c r="G100" s="149">
        <f>SUM(C100,B100)/15</f>
        <v>29.066666666666666</v>
      </c>
    </row>
    <row r="101" spans="1:7" ht="12">
      <c r="A101" s="131" t="s">
        <v>36</v>
      </c>
      <c r="B101" s="136">
        <v>1054</v>
      </c>
      <c r="C101" s="137"/>
      <c r="D101" s="270">
        <f>SUM(B101+C101)</f>
        <v>1054</v>
      </c>
      <c r="E101" s="157">
        <f>B101/15</f>
        <v>70.26666666666667</v>
      </c>
      <c r="F101" s="137"/>
      <c r="G101" s="135">
        <f>SUM(C101,B101)/15</f>
        <v>70.26666666666667</v>
      </c>
    </row>
    <row r="102" spans="1:7" ht="12">
      <c r="A102" s="131" t="s">
        <v>44</v>
      </c>
      <c r="B102" s="91">
        <v>1736</v>
      </c>
      <c r="C102" s="137"/>
      <c r="D102" s="270">
        <f>SUM(B102+C102)</f>
        <v>1736</v>
      </c>
      <c r="E102" s="157">
        <f>B102/15</f>
        <v>115.73333333333333</v>
      </c>
      <c r="F102" s="137"/>
      <c r="G102" s="135">
        <f>SUM(C102,B102)/15</f>
        <v>115.73333333333333</v>
      </c>
    </row>
    <row r="103" spans="1:7" ht="12">
      <c r="A103" s="300" t="s">
        <v>94</v>
      </c>
      <c r="B103" s="140">
        <f>SUM(B99:B102)</f>
        <v>3491</v>
      </c>
      <c r="C103" s="141"/>
      <c r="D103" s="271">
        <f>SUM(D99:D102)</f>
        <v>3491</v>
      </c>
      <c r="E103" s="183">
        <f>SUM(E99:E102)</f>
        <v>232.73333333333335</v>
      </c>
      <c r="F103" s="141"/>
      <c r="G103" s="151">
        <f>SUM(G99:G102)</f>
        <v>232.73333333333335</v>
      </c>
    </row>
    <row r="104" spans="1:7" ht="12">
      <c r="A104" s="152" t="s">
        <v>95</v>
      </c>
      <c r="B104" s="132"/>
      <c r="C104" s="11"/>
      <c r="D104" s="9"/>
      <c r="E104" s="132"/>
      <c r="F104" s="167"/>
      <c r="G104" s="168"/>
    </row>
    <row r="105" spans="1:7" ht="12">
      <c r="A105" s="131" t="s">
        <v>96</v>
      </c>
      <c r="B105" s="112">
        <v>224</v>
      </c>
      <c r="C105" s="170">
        <v>12</v>
      </c>
      <c r="D105" s="270">
        <f aca="true" t="shared" si="17" ref="D105:D110">SUM(B105+C105)</f>
        <v>236</v>
      </c>
      <c r="E105" s="157">
        <f>B105/15</f>
        <v>14.933333333333334</v>
      </c>
      <c r="F105" s="134">
        <f>C105/15</f>
        <v>0.8</v>
      </c>
      <c r="G105" s="135">
        <f aca="true" t="shared" si="18" ref="G105:G110">SUM(C105,B105)/15</f>
        <v>15.733333333333333</v>
      </c>
    </row>
    <row r="106" spans="1:7" ht="12">
      <c r="A106" s="131" t="s">
        <v>97</v>
      </c>
      <c r="B106" s="136"/>
      <c r="C106" s="170">
        <v>1197</v>
      </c>
      <c r="D106" s="270">
        <f t="shared" si="17"/>
        <v>1197</v>
      </c>
      <c r="E106" s="157"/>
      <c r="F106" s="134">
        <f>C106/15</f>
        <v>79.8</v>
      </c>
      <c r="G106" s="135">
        <f t="shared" si="18"/>
        <v>79.8</v>
      </c>
    </row>
    <row r="107" spans="1:7" ht="12">
      <c r="A107" s="131" t="s">
        <v>98</v>
      </c>
      <c r="B107" s="136"/>
      <c r="C107" s="170">
        <v>403</v>
      </c>
      <c r="D107" s="270">
        <f t="shared" si="17"/>
        <v>403</v>
      </c>
      <c r="E107" s="157"/>
      <c r="F107" s="134">
        <f>C107/15</f>
        <v>26.866666666666667</v>
      </c>
      <c r="G107" s="135">
        <f t="shared" si="18"/>
        <v>26.866666666666667</v>
      </c>
    </row>
    <row r="108" spans="1:7" ht="12">
      <c r="A108" s="241" t="s">
        <v>151</v>
      </c>
      <c r="B108" s="112">
        <v>16</v>
      </c>
      <c r="C108" s="170"/>
      <c r="D108" s="270">
        <f t="shared" si="17"/>
        <v>16</v>
      </c>
      <c r="E108" s="157">
        <f>B108/15</f>
        <v>1.0666666666666667</v>
      </c>
      <c r="F108" s="134"/>
      <c r="G108" s="135">
        <f t="shared" si="18"/>
        <v>1.0666666666666667</v>
      </c>
    </row>
    <row r="109" spans="1:7" ht="12">
      <c r="A109" s="241" t="s">
        <v>152</v>
      </c>
      <c r="B109" s="239">
        <v>120</v>
      </c>
      <c r="C109" s="170"/>
      <c r="D109" s="270">
        <f t="shared" si="17"/>
        <v>120</v>
      </c>
      <c r="E109" s="157">
        <f>B109/15</f>
        <v>8</v>
      </c>
      <c r="F109" s="134"/>
      <c r="G109" s="135">
        <f t="shared" si="18"/>
        <v>8</v>
      </c>
    </row>
    <row r="110" spans="1:7" ht="12">
      <c r="A110" s="131" t="s">
        <v>99</v>
      </c>
      <c r="B110" s="239">
        <v>4368</v>
      </c>
      <c r="C110" s="171">
        <v>798</v>
      </c>
      <c r="D110" s="270">
        <f t="shared" si="17"/>
        <v>5166</v>
      </c>
      <c r="E110" s="157">
        <f>B110/15</f>
        <v>291.2</v>
      </c>
      <c r="F110" s="134">
        <f>C110/15</f>
        <v>53.2</v>
      </c>
      <c r="G110" s="135">
        <f t="shared" si="18"/>
        <v>344.4</v>
      </c>
    </row>
    <row r="111" spans="1:7" ht="12">
      <c r="A111" s="158" t="s">
        <v>100</v>
      </c>
      <c r="B111" s="162">
        <f aca="true" t="shared" si="19" ref="B111:G111">SUM(B105:B110)</f>
        <v>4728</v>
      </c>
      <c r="C111" s="169">
        <f t="shared" si="19"/>
        <v>2410</v>
      </c>
      <c r="D111" s="271">
        <f t="shared" si="19"/>
        <v>7138</v>
      </c>
      <c r="E111" s="183">
        <f t="shared" si="19"/>
        <v>315.2</v>
      </c>
      <c r="F111" s="150">
        <f t="shared" si="19"/>
        <v>160.66666666666669</v>
      </c>
      <c r="G111" s="160">
        <f t="shared" si="19"/>
        <v>475.8666666666667</v>
      </c>
    </row>
    <row r="112" spans="1:7" ht="12">
      <c r="A112" s="172" t="s">
        <v>20</v>
      </c>
      <c r="B112" s="173"/>
      <c r="C112" s="174"/>
      <c r="D112" s="273"/>
      <c r="E112" s="275"/>
      <c r="F112" s="175"/>
      <c r="G112" s="176"/>
    </row>
    <row r="113" spans="1:7" ht="12">
      <c r="A113" s="177" t="s">
        <v>20</v>
      </c>
      <c r="B113" s="239">
        <v>11</v>
      </c>
      <c r="C113" s="178"/>
      <c r="D113" s="179">
        <f>SUM(B113:C113)</f>
        <v>11</v>
      </c>
      <c r="E113" s="180">
        <f>B113/15</f>
        <v>0.7333333333333333</v>
      </c>
      <c r="F113" s="181"/>
      <c r="G113" s="182">
        <f>SUM(E113:F113)</f>
        <v>0.7333333333333333</v>
      </c>
    </row>
    <row r="114" spans="1:7" ht="12.75">
      <c r="A114" s="131" t="s">
        <v>101</v>
      </c>
      <c r="B114" s="345">
        <v>2</v>
      </c>
      <c r="C114" s="137"/>
      <c r="D114" s="283">
        <f>SUM(B114:C114)</f>
        <v>2</v>
      </c>
      <c r="E114" s="180">
        <f>B114/15</f>
        <v>0.13333333333333333</v>
      </c>
      <c r="F114" s="134"/>
      <c r="G114" s="182">
        <f>SUM(E114:F114)</f>
        <v>0.13333333333333333</v>
      </c>
    </row>
    <row r="115" spans="1:7" ht="12">
      <c r="A115" s="158" t="s">
        <v>102</v>
      </c>
      <c r="B115" s="162">
        <f>SUM(B113:B114)</f>
        <v>13</v>
      </c>
      <c r="C115" s="169"/>
      <c r="D115" s="163">
        <f>SUM(D113:D114)</f>
        <v>13</v>
      </c>
      <c r="E115" s="183">
        <f>SUM(E113:E114)</f>
        <v>0.8666666666666666</v>
      </c>
      <c r="F115" s="164"/>
      <c r="G115" s="144">
        <f>SUM(G113:G114)</f>
        <v>0.8666666666666666</v>
      </c>
    </row>
    <row r="116" spans="1:7" ht="12">
      <c r="A116" s="184" t="s">
        <v>103</v>
      </c>
      <c r="B116" s="159">
        <f aca="true" t="shared" si="20" ref="B116:G116">SUM(B46+B63+B83+B96+B47+B97+B103+B111+B115)</f>
        <v>122175</v>
      </c>
      <c r="C116" s="51">
        <f t="shared" si="20"/>
        <v>38638</v>
      </c>
      <c r="D116" s="296">
        <f>SUM(B116:C116)</f>
        <v>160813</v>
      </c>
      <c r="E116" s="297">
        <f t="shared" si="20"/>
        <v>8145</v>
      </c>
      <c r="F116" s="298">
        <f t="shared" si="20"/>
        <v>2575.0666666666666</v>
      </c>
      <c r="G116" s="295">
        <f t="shared" si="20"/>
        <v>10720.066666666666</v>
      </c>
    </row>
  </sheetData>
  <mergeCells count="4">
    <mergeCell ref="A3:G3"/>
    <mergeCell ref="A6:A7"/>
    <mergeCell ref="B6:D6"/>
    <mergeCell ref="E6:G6"/>
  </mergeCells>
  <printOptions horizontalCentered="1"/>
  <pageMargins left="0.25" right="0.25" top="1" bottom="1" header="0.5" footer="0.5"/>
  <pageSetup firstPageNumber="4" useFirstPageNumber="1" horizontalDpi="600" verticalDpi="600" orientation="portrait" scale="90" r:id="rId1"/>
  <headerFooter alignWithMargins="0">
    <oddFooter>&amp;L&amp;8Note: Total student credit hours exclude SAB (Study Abroad) courses. 40 student credit hours excluded in 2002 and 0 excluded in 2001.
FTE= student credit hours/15.&amp;CPage &amp;P
&amp;R&amp;9Office of IRAA  4/11/02   
</oddFooter>
  </headerFooter>
  <rowBreaks count="2" manualBreakCount="2">
    <brk id="47" max="255" man="1"/>
    <brk id="8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19"/>
  <sheetViews>
    <sheetView zoomScale="75" zoomScaleNormal="75" workbookViewId="0" topLeftCell="A1">
      <pane ySplit="6" topLeftCell="BM101" activePane="bottomLeft" state="frozen"/>
      <selection pane="topLeft" activeCell="A1" sqref="A1"/>
      <selection pane="bottomLeft" activeCell="A3" sqref="A3:J118"/>
    </sheetView>
  </sheetViews>
  <sheetFormatPr defaultColWidth="9.140625" defaultRowHeight="12.75"/>
  <cols>
    <col min="1" max="1" width="48.00390625" style="18" customWidth="1"/>
    <col min="2" max="2" width="8.7109375" style="18" bestFit="1" customWidth="1"/>
    <col min="3" max="3" width="8.7109375" style="26" bestFit="1" customWidth="1"/>
    <col min="4" max="4" width="9.28125" style="26" bestFit="1" customWidth="1"/>
    <col min="5" max="5" width="7.57421875" style="26" bestFit="1" customWidth="1"/>
    <col min="6" max="6" width="8.00390625" style="26" bestFit="1" customWidth="1"/>
    <col min="7" max="7" width="9.28125" style="26" bestFit="1" customWidth="1"/>
    <col min="8" max="9" width="8.7109375" style="26" bestFit="1" customWidth="1"/>
    <col min="10" max="10" width="9.28125" style="18" bestFit="1" customWidth="1"/>
    <col min="11" max="16384" width="9.140625" style="18" customWidth="1"/>
  </cols>
  <sheetData>
    <row r="1" spans="1:10" s="28" customFormat="1" ht="15.75">
      <c r="A1" s="472" t="s">
        <v>107</v>
      </c>
      <c r="B1" s="469"/>
      <c r="C1" s="469"/>
      <c r="D1" s="469"/>
      <c r="E1" s="469"/>
      <c r="F1" s="469"/>
      <c r="G1" s="469"/>
      <c r="H1" s="469"/>
      <c r="I1" s="469"/>
      <c r="J1" s="469"/>
    </row>
    <row r="2" spans="1:10" s="28" customFormat="1" ht="15">
      <c r="A2" s="473" t="s">
        <v>153</v>
      </c>
      <c r="B2" s="469"/>
      <c r="C2" s="469"/>
      <c r="D2" s="469"/>
      <c r="E2" s="469"/>
      <c r="F2" s="469"/>
      <c r="G2" s="469"/>
      <c r="H2" s="469"/>
      <c r="I2" s="469"/>
      <c r="J2" s="469"/>
    </row>
    <row r="3" spans="1:10" s="28" customFormat="1" ht="17.25" customHeight="1">
      <c r="A3" s="474" t="s">
        <v>108</v>
      </c>
      <c r="B3" s="474"/>
      <c r="C3" s="474"/>
      <c r="D3" s="474"/>
      <c r="E3" s="474"/>
      <c r="F3" s="474"/>
      <c r="G3" s="474"/>
      <c r="H3" s="474"/>
      <c r="I3" s="474"/>
      <c r="J3" s="474"/>
    </row>
    <row r="4" spans="1:10" s="28" customFormat="1" ht="17.25" customHeight="1">
      <c r="A4" s="470"/>
      <c r="B4" s="471"/>
      <c r="C4" s="471"/>
      <c r="D4" s="471"/>
      <c r="E4" s="471"/>
      <c r="F4" s="471"/>
      <c r="G4" s="471"/>
      <c r="H4" s="471"/>
      <c r="I4" s="471"/>
      <c r="J4" s="471"/>
    </row>
    <row r="5" spans="1:10" ht="12.75">
      <c r="A5" s="72"/>
      <c r="B5" s="475" t="s">
        <v>13</v>
      </c>
      <c r="C5" s="476"/>
      <c r="D5" s="477"/>
      <c r="E5" s="476" t="s">
        <v>109</v>
      </c>
      <c r="F5" s="476"/>
      <c r="G5" s="476"/>
      <c r="H5" s="475" t="s">
        <v>2</v>
      </c>
      <c r="I5" s="476"/>
      <c r="J5" s="477"/>
    </row>
    <row r="6" spans="1:10" ht="25.5">
      <c r="A6" s="73" t="s">
        <v>113</v>
      </c>
      <c r="B6" s="70">
        <v>2001</v>
      </c>
      <c r="C6" s="47">
        <v>2002</v>
      </c>
      <c r="D6" s="78" t="s">
        <v>110</v>
      </c>
      <c r="E6" s="70">
        <v>2001</v>
      </c>
      <c r="F6" s="47">
        <v>2002</v>
      </c>
      <c r="G6" s="79" t="s">
        <v>110</v>
      </c>
      <c r="H6" s="70">
        <v>2001</v>
      </c>
      <c r="I6" s="47">
        <v>2002</v>
      </c>
      <c r="J6" s="13" t="s">
        <v>110</v>
      </c>
    </row>
    <row r="7" spans="1:10" s="67" customFormat="1" ht="12.75">
      <c r="A7" s="61" t="s">
        <v>121</v>
      </c>
      <c r="B7" s="62"/>
      <c r="C7" s="63"/>
      <c r="D7" s="65"/>
      <c r="E7" s="66"/>
      <c r="F7" s="63"/>
      <c r="G7" s="64"/>
      <c r="H7" s="62"/>
      <c r="I7" s="63"/>
      <c r="J7" s="65"/>
    </row>
    <row r="8" spans="1:10" ht="12.75">
      <c r="A8" s="14" t="s">
        <v>29</v>
      </c>
      <c r="B8" s="15">
        <v>1092</v>
      </c>
      <c r="C8" s="16">
        <f>+'course enrollmnt, pg 4-6'!B9</f>
        <v>1206</v>
      </c>
      <c r="D8" s="29">
        <f>(C8-B8)/B8</f>
        <v>0.1043956043956044</v>
      </c>
      <c r="E8" s="24"/>
      <c r="F8" s="16"/>
      <c r="G8" s="30"/>
      <c r="H8" s="15">
        <f>SUM(B8+E8)</f>
        <v>1092</v>
      </c>
      <c r="I8" s="16">
        <f>SUM(C8+F8)</f>
        <v>1206</v>
      </c>
      <c r="J8" s="29">
        <f>(I8-H8)/H8</f>
        <v>0.1043956043956044</v>
      </c>
    </row>
    <row r="9" spans="1:10" ht="12.75">
      <c r="A9" s="14" t="s">
        <v>30</v>
      </c>
      <c r="B9" s="15">
        <v>4106</v>
      </c>
      <c r="C9" s="16">
        <f>+'course enrollmnt, pg 4-6'!B10</f>
        <v>3602</v>
      </c>
      <c r="D9" s="29">
        <f aca="true" t="shared" si="0" ref="D9:D44">(C9-B9)/B9</f>
        <v>-0.1227471992206527</v>
      </c>
      <c r="E9" s="24">
        <v>67</v>
      </c>
      <c r="F9" s="16">
        <f>+'course enrollmnt, pg 4-6'!C10</f>
        <v>104</v>
      </c>
      <c r="G9" s="40">
        <f>(F9-E9)/E9</f>
        <v>0.5522388059701493</v>
      </c>
      <c r="H9" s="15">
        <f aca="true" t="shared" si="1" ref="H9:H44">SUM(B9+E9)</f>
        <v>4173</v>
      </c>
      <c r="I9" s="16">
        <f aca="true" t="shared" si="2" ref="I9:I44">SUM(C9+F9)</f>
        <v>3706</v>
      </c>
      <c r="J9" s="29">
        <f>(I9-H9)/H9</f>
        <v>-0.11190989695662593</v>
      </c>
    </row>
    <row r="10" spans="1:10" ht="12.75">
      <c r="A10" s="14" t="s">
        <v>4</v>
      </c>
      <c r="B10" s="15">
        <v>238</v>
      </c>
      <c r="C10" s="16">
        <f>+'course enrollmnt, pg 4-6'!B11</f>
        <v>250</v>
      </c>
      <c r="D10" s="29">
        <f t="shared" si="0"/>
        <v>0.05042016806722689</v>
      </c>
      <c r="E10" s="24"/>
      <c r="F10" s="16"/>
      <c r="G10" s="40"/>
      <c r="H10" s="15">
        <f t="shared" si="1"/>
        <v>238</v>
      </c>
      <c r="I10" s="16">
        <f t="shared" si="2"/>
        <v>250</v>
      </c>
      <c r="J10" s="29">
        <f>(I10-H10)/H10</f>
        <v>0.05042016806722689</v>
      </c>
    </row>
    <row r="11" spans="1:10" ht="12.75">
      <c r="A11" s="14" t="s">
        <v>120</v>
      </c>
      <c r="B11" s="15"/>
      <c r="C11" s="16"/>
      <c r="D11" s="29"/>
      <c r="E11" s="24"/>
      <c r="F11" s="16"/>
      <c r="G11" s="40"/>
      <c r="H11" s="15"/>
      <c r="I11" s="16"/>
      <c r="J11" s="29"/>
    </row>
    <row r="12" spans="1:10" ht="12.75">
      <c r="A12" s="60" t="s">
        <v>118</v>
      </c>
      <c r="B12" s="15">
        <v>3963</v>
      </c>
      <c r="C12" s="16">
        <f>+'course enrollmnt, pg 4-6'!B13</f>
        <v>4065</v>
      </c>
      <c r="D12" s="29">
        <f t="shared" si="0"/>
        <v>0.025738077214231644</v>
      </c>
      <c r="E12" s="24">
        <v>333</v>
      </c>
      <c r="F12" s="16">
        <f>+'course enrollmnt, pg 4-6'!C13</f>
        <v>459</v>
      </c>
      <c r="G12" s="40">
        <f aca="true" t="shared" si="3" ref="G12:G43">(F12-E12)/E12</f>
        <v>0.3783783783783784</v>
      </c>
      <c r="H12" s="15">
        <f t="shared" si="1"/>
        <v>4296</v>
      </c>
      <c r="I12" s="16">
        <f t="shared" si="2"/>
        <v>4524</v>
      </c>
      <c r="J12" s="29">
        <f>(I12-H12)/H12</f>
        <v>0.05307262569832402</v>
      </c>
    </row>
    <row r="13" spans="1:10" ht="12.75">
      <c r="A13" s="60" t="s">
        <v>149</v>
      </c>
      <c r="B13" s="15">
        <v>196</v>
      </c>
      <c r="C13" s="16">
        <f>+'course enrollmnt, pg 4-6'!B14</f>
        <v>256</v>
      </c>
      <c r="D13" s="29">
        <f t="shared" si="0"/>
        <v>0.30612244897959184</v>
      </c>
      <c r="E13" s="24">
        <v>12</v>
      </c>
      <c r="F13" s="16">
        <f>+'course enrollmnt, pg 4-6'!C14</f>
        <v>46</v>
      </c>
      <c r="G13" s="40">
        <f t="shared" si="3"/>
        <v>2.8333333333333335</v>
      </c>
      <c r="H13" s="15">
        <f t="shared" si="1"/>
        <v>208</v>
      </c>
      <c r="I13" s="16">
        <f t="shared" si="2"/>
        <v>302</v>
      </c>
      <c r="J13" s="29">
        <f>(I13-H13)/H13</f>
        <v>0.4519230769230769</v>
      </c>
    </row>
    <row r="14" spans="1:10" ht="12.75">
      <c r="A14" s="60" t="s">
        <v>119</v>
      </c>
      <c r="B14" s="15">
        <v>1085</v>
      </c>
      <c r="C14" s="16">
        <f>+'course enrollmnt, pg 4-6'!B15</f>
        <v>1471</v>
      </c>
      <c r="D14" s="29">
        <f t="shared" si="0"/>
        <v>0.35576036866359445</v>
      </c>
      <c r="E14" s="24"/>
      <c r="F14" s="16"/>
      <c r="G14" s="40"/>
      <c r="H14" s="15">
        <f t="shared" si="1"/>
        <v>1085</v>
      </c>
      <c r="I14" s="16">
        <f t="shared" si="2"/>
        <v>1471</v>
      </c>
      <c r="J14" s="29">
        <f>(I14-H14)/H14</f>
        <v>0.35576036866359445</v>
      </c>
    </row>
    <row r="15" spans="1:10" ht="12.75">
      <c r="A15" s="14" t="s">
        <v>31</v>
      </c>
      <c r="B15" s="15">
        <v>2035</v>
      </c>
      <c r="C15" s="16">
        <f>+'course enrollmnt, pg 4-6'!B16</f>
        <v>2436</v>
      </c>
      <c r="D15" s="29">
        <f t="shared" si="0"/>
        <v>0.19705159705159705</v>
      </c>
      <c r="E15" s="24">
        <v>456</v>
      </c>
      <c r="F15" s="16">
        <f>+'course enrollmnt, pg 4-6'!C16</f>
        <v>490</v>
      </c>
      <c r="G15" s="40">
        <f t="shared" si="3"/>
        <v>0.07456140350877193</v>
      </c>
      <c r="H15" s="15">
        <f t="shared" si="1"/>
        <v>2491</v>
      </c>
      <c r="I15" s="16">
        <f t="shared" si="2"/>
        <v>2926</v>
      </c>
      <c r="J15" s="29">
        <f>(I15-H15)/H15</f>
        <v>0.17462866318747491</v>
      </c>
    </row>
    <row r="16" spans="1:10" ht="12.75">
      <c r="A16" s="14" t="s">
        <v>32</v>
      </c>
      <c r="B16" s="15">
        <v>4</v>
      </c>
      <c r="C16" s="16">
        <f>+'course enrollmnt, pg 4-6'!B17</f>
        <v>2</v>
      </c>
      <c r="D16" s="29">
        <f t="shared" si="0"/>
        <v>-0.5</v>
      </c>
      <c r="E16" s="24"/>
      <c r="F16" s="16"/>
      <c r="G16" s="40"/>
      <c r="H16" s="15">
        <f t="shared" si="1"/>
        <v>4</v>
      </c>
      <c r="I16" s="16">
        <f t="shared" si="2"/>
        <v>2</v>
      </c>
      <c r="J16" s="29">
        <f>(I16-H16)/H16</f>
        <v>-0.5</v>
      </c>
    </row>
    <row r="17" spans="1:10" ht="12.75">
      <c r="A17" s="14" t="s">
        <v>33</v>
      </c>
      <c r="B17" s="15">
        <v>6093</v>
      </c>
      <c r="C17" s="16">
        <f>+'course enrollmnt, pg 4-6'!B18</f>
        <v>6527</v>
      </c>
      <c r="D17" s="29">
        <f t="shared" si="0"/>
        <v>0.07122927950106679</v>
      </c>
      <c r="E17" s="24">
        <v>309</v>
      </c>
      <c r="F17" s="16">
        <f>+'course enrollmnt, pg 4-6'!C18</f>
        <v>359</v>
      </c>
      <c r="G17" s="40">
        <f t="shared" si="3"/>
        <v>0.16181229773462782</v>
      </c>
      <c r="H17" s="15">
        <f t="shared" si="1"/>
        <v>6402</v>
      </c>
      <c r="I17" s="16">
        <f t="shared" si="2"/>
        <v>6886</v>
      </c>
      <c r="J17" s="29">
        <f aca="true" t="shared" si="4" ref="J17:J23">(I17-H17)/H17</f>
        <v>0.07560137457044673</v>
      </c>
    </row>
    <row r="18" spans="1:10" ht="12.75">
      <c r="A18" s="14" t="s">
        <v>34</v>
      </c>
      <c r="B18" s="15">
        <v>549</v>
      </c>
      <c r="C18" s="16">
        <f>+'course enrollmnt, pg 4-6'!B19</f>
        <v>406</v>
      </c>
      <c r="D18" s="29">
        <f t="shared" si="0"/>
        <v>-0.2604735883424408</v>
      </c>
      <c r="E18" s="24"/>
      <c r="F18" s="16"/>
      <c r="G18" s="40"/>
      <c r="H18" s="15">
        <f t="shared" si="1"/>
        <v>549</v>
      </c>
      <c r="I18" s="16">
        <f t="shared" si="2"/>
        <v>406</v>
      </c>
      <c r="J18" s="29">
        <f t="shared" si="4"/>
        <v>-0.2604735883424408</v>
      </c>
    </row>
    <row r="19" spans="1:10" ht="12.75">
      <c r="A19" s="14" t="s">
        <v>35</v>
      </c>
      <c r="B19" s="15">
        <v>2591</v>
      </c>
      <c r="C19" s="16">
        <f>+'course enrollmnt, pg 4-6'!B20</f>
        <v>3174</v>
      </c>
      <c r="D19" s="29">
        <f t="shared" si="0"/>
        <v>0.2250096487842532</v>
      </c>
      <c r="E19" s="24">
        <v>267</v>
      </c>
      <c r="F19" s="16">
        <f>+'course enrollmnt, pg 4-6'!C20</f>
        <v>216</v>
      </c>
      <c r="G19" s="40">
        <f t="shared" si="3"/>
        <v>-0.19101123595505617</v>
      </c>
      <c r="H19" s="15">
        <f t="shared" si="1"/>
        <v>2858</v>
      </c>
      <c r="I19" s="16">
        <f t="shared" si="2"/>
        <v>3390</v>
      </c>
      <c r="J19" s="29">
        <f t="shared" si="4"/>
        <v>0.1861441567529741</v>
      </c>
    </row>
    <row r="20" spans="1:10" ht="12.75">
      <c r="A20" s="14" t="s">
        <v>122</v>
      </c>
      <c r="B20" s="15"/>
      <c r="C20" s="16">
        <f>+'course enrollmnt, pg 4-6'!B21</f>
        <v>18</v>
      </c>
      <c r="D20" s="29"/>
      <c r="E20" s="24"/>
      <c r="F20" s="16"/>
      <c r="G20" s="40"/>
      <c r="H20" s="15"/>
      <c r="I20" s="16">
        <f t="shared" si="2"/>
        <v>18</v>
      </c>
      <c r="J20" s="29"/>
    </row>
    <row r="21" spans="1:10" ht="12.75">
      <c r="A21" s="14" t="s">
        <v>36</v>
      </c>
      <c r="B21" s="15">
        <v>7278</v>
      </c>
      <c r="C21" s="16">
        <f>+'course enrollmnt, pg 4-6'!B22</f>
        <v>6995</v>
      </c>
      <c r="D21" s="29">
        <f t="shared" si="0"/>
        <v>-0.03888430887606485</v>
      </c>
      <c r="E21" s="24">
        <v>428</v>
      </c>
      <c r="F21" s="16">
        <f>+'course enrollmnt, pg 4-6'!C22</f>
        <v>383</v>
      </c>
      <c r="G21" s="40">
        <f t="shared" si="3"/>
        <v>-0.10514018691588785</v>
      </c>
      <c r="H21" s="15">
        <f t="shared" si="1"/>
        <v>7706</v>
      </c>
      <c r="I21" s="16">
        <f t="shared" si="2"/>
        <v>7378</v>
      </c>
      <c r="J21" s="29">
        <f t="shared" si="4"/>
        <v>-0.042564235660524266</v>
      </c>
    </row>
    <row r="22" spans="1:10" ht="12.75">
      <c r="A22" s="14" t="s">
        <v>37</v>
      </c>
      <c r="B22" s="15">
        <v>230</v>
      </c>
      <c r="C22" s="16">
        <f>+'course enrollmnt, pg 4-6'!B23</f>
        <v>237</v>
      </c>
      <c r="D22" s="29">
        <f t="shared" si="0"/>
        <v>0.030434782608695653</v>
      </c>
      <c r="E22" s="24">
        <v>36</v>
      </c>
      <c r="F22" s="16">
        <f>+'course enrollmnt, pg 4-6'!C23</f>
        <v>3</v>
      </c>
      <c r="G22" s="40"/>
      <c r="H22" s="15">
        <f t="shared" si="1"/>
        <v>266</v>
      </c>
      <c r="I22" s="16">
        <f t="shared" si="2"/>
        <v>240</v>
      </c>
      <c r="J22" s="29">
        <f t="shared" si="4"/>
        <v>-0.09774436090225563</v>
      </c>
    </row>
    <row r="23" spans="1:10" ht="12.75">
      <c r="A23" s="14" t="s">
        <v>38</v>
      </c>
      <c r="B23" s="15">
        <v>202</v>
      </c>
      <c r="C23" s="16">
        <f>+'course enrollmnt, pg 4-6'!B24</f>
        <v>76</v>
      </c>
      <c r="D23" s="29">
        <f t="shared" si="0"/>
        <v>-0.6237623762376238</v>
      </c>
      <c r="E23" s="24">
        <v>4</v>
      </c>
      <c r="F23" s="16">
        <f>+'course enrollmnt, pg 4-6'!C24</f>
        <v>0</v>
      </c>
      <c r="G23" s="40">
        <f t="shared" si="3"/>
        <v>-1</v>
      </c>
      <c r="H23" s="15">
        <f t="shared" si="1"/>
        <v>206</v>
      </c>
      <c r="I23" s="16">
        <f t="shared" si="2"/>
        <v>76</v>
      </c>
      <c r="J23" s="29">
        <f t="shared" si="4"/>
        <v>-0.6310679611650486</v>
      </c>
    </row>
    <row r="24" spans="1:10" ht="12.75">
      <c r="A24" s="14" t="s">
        <v>39</v>
      </c>
      <c r="B24" s="15">
        <v>12</v>
      </c>
      <c r="C24" s="16">
        <f>+'course enrollmnt, pg 4-6'!B25</f>
        <v>0</v>
      </c>
      <c r="D24" s="29">
        <f t="shared" si="0"/>
        <v>-1</v>
      </c>
      <c r="E24" s="24"/>
      <c r="F24" s="16"/>
      <c r="G24" s="40"/>
      <c r="H24" s="15">
        <f t="shared" si="1"/>
        <v>12</v>
      </c>
      <c r="I24" s="16">
        <f t="shared" si="2"/>
        <v>0</v>
      </c>
      <c r="J24" s="29">
        <f aca="true" t="shared" si="5" ref="J24:J45">(I24-H24)/H24</f>
        <v>-1</v>
      </c>
    </row>
    <row r="25" spans="1:10" ht="12.75">
      <c r="A25" s="14" t="s">
        <v>41</v>
      </c>
      <c r="B25" s="15">
        <v>1213</v>
      </c>
      <c r="C25" s="16">
        <f>+'course enrollmnt, pg 4-6'!B26</f>
        <v>840</v>
      </c>
      <c r="D25" s="29">
        <f t="shared" si="0"/>
        <v>-0.3075020610057708</v>
      </c>
      <c r="E25" s="24">
        <v>343</v>
      </c>
      <c r="F25" s="16">
        <f>+'course enrollmnt, pg 4-6'!C26</f>
        <v>843</v>
      </c>
      <c r="G25" s="40">
        <f t="shared" si="3"/>
        <v>1.4577259475218658</v>
      </c>
      <c r="H25" s="15">
        <f t="shared" si="1"/>
        <v>1556</v>
      </c>
      <c r="I25" s="16">
        <f t="shared" si="2"/>
        <v>1683</v>
      </c>
      <c r="J25" s="29">
        <f>(I25-H25)/H25</f>
        <v>0.08161953727506427</v>
      </c>
    </row>
    <row r="26" spans="1:10" ht="12.75">
      <c r="A26" s="14" t="s">
        <v>40</v>
      </c>
      <c r="B26" s="15">
        <v>6907</v>
      </c>
      <c r="C26" s="16">
        <f>+'course enrollmnt, pg 4-6'!B27</f>
        <v>7837</v>
      </c>
      <c r="D26" s="29">
        <f t="shared" si="0"/>
        <v>0.13464601129289128</v>
      </c>
      <c r="E26" s="24">
        <v>190</v>
      </c>
      <c r="F26" s="16">
        <f>+'course enrollmnt, pg 4-6'!C27</f>
        <v>203</v>
      </c>
      <c r="G26" s="40">
        <f t="shared" si="3"/>
        <v>0.06842105263157895</v>
      </c>
      <c r="H26" s="15">
        <f t="shared" si="1"/>
        <v>7097</v>
      </c>
      <c r="I26" s="16">
        <f t="shared" si="2"/>
        <v>8040</v>
      </c>
      <c r="J26" s="29">
        <f t="shared" si="5"/>
        <v>0.13287304494856983</v>
      </c>
    </row>
    <row r="27" spans="1:10" ht="12.75">
      <c r="A27" s="14" t="s">
        <v>42</v>
      </c>
      <c r="B27" s="15">
        <v>88</v>
      </c>
      <c r="C27" s="16">
        <f>+'course enrollmnt, pg 4-6'!B28</f>
        <v>116</v>
      </c>
      <c r="D27" s="29">
        <f t="shared" si="0"/>
        <v>0.3181818181818182</v>
      </c>
      <c r="E27" s="24"/>
      <c r="F27" s="16">
        <f>+'course enrollmnt, pg 4-6'!C28</f>
        <v>0</v>
      </c>
      <c r="G27" s="40"/>
      <c r="H27" s="15">
        <f t="shared" si="1"/>
        <v>88</v>
      </c>
      <c r="I27" s="16">
        <f t="shared" si="2"/>
        <v>116</v>
      </c>
      <c r="J27" s="29">
        <f t="shared" si="5"/>
        <v>0.3181818181818182</v>
      </c>
    </row>
    <row r="28" spans="1:10" ht="12.75">
      <c r="A28" s="14" t="s">
        <v>160</v>
      </c>
      <c r="B28" s="15">
        <v>2</v>
      </c>
      <c r="C28" s="16">
        <f>+'course enrollmnt, pg 4-6'!B29</f>
        <v>18</v>
      </c>
      <c r="D28" s="29">
        <f t="shared" si="0"/>
        <v>8</v>
      </c>
      <c r="E28" s="24"/>
      <c r="F28" s="16">
        <f>+'course enrollmnt, pg 4-6'!C29</f>
        <v>0</v>
      </c>
      <c r="G28" s="40"/>
      <c r="H28" s="15">
        <f t="shared" si="1"/>
        <v>2</v>
      </c>
      <c r="I28" s="16">
        <f t="shared" si="2"/>
        <v>18</v>
      </c>
      <c r="J28" s="29">
        <f t="shared" si="5"/>
        <v>8</v>
      </c>
    </row>
    <row r="29" spans="1:10" ht="12.75">
      <c r="A29" s="14" t="s">
        <v>43</v>
      </c>
      <c r="B29" s="15">
        <v>253</v>
      </c>
      <c r="C29" s="16">
        <f>+'course enrollmnt, pg 4-6'!B30</f>
        <v>127</v>
      </c>
      <c r="D29" s="29">
        <f t="shared" si="0"/>
        <v>-0.4980237154150198</v>
      </c>
      <c r="E29" s="24"/>
      <c r="F29" s="16">
        <f>+'course enrollmnt, pg 4-6'!C30</f>
        <v>0</v>
      </c>
      <c r="G29" s="40"/>
      <c r="H29" s="15">
        <f t="shared" si="1"/>
        <v>253</v>
      </c>
      <c r="I29" s="16">
        <f t="shared" si="2"/>
        <v>127</v>
      </c>
      <c r="J29" s="29">
        <f t="shared" si="5"/>
        <v>-0.4980237154150198</v>
      </c>
    </row>
    <row r="30" spans="1:10" ht="12.75">
      <c r="A30" s="14" t="s">
        <v>44</v>
      </c>
      <c r="B30" s="15">
        <v>9074</v>
      </c>
      <c r="C30" s="16">
        <f>+'course enrollmnt, pg 4-6'!B31</f>
        <v>9955</v>
      </c>
      <c r="D30" s="29">
        <f t="shared" si="0"/>
        <v>0.09709058849459995</v>
      </c>
      <c r="E30" s="24">
        <v>77</v>
      </c>
      <c r="F30" s="16">
        <f>+'course enrollmnt, pg 4-6'!C31</f>
        <v>83</v>
      </c>
      <c r="G30" s="40">
        <f t="shared" si="3"/>
        <v>0.07792207792207792</v>
      </c>
      <c r="H30" s="15">
        <f t="shared" si="1"/>
        <v>9151</v>
      </c>
      <c r="I30" s="16">
        <f t="shared" si="2"/>
        <v>10038</v>
      </c>
      <c r="J30" s="29">
        <f t="shared" si="5"/>
        <v>0.09692929734455251</v>
      </c>
    </row>
    <row r="31" spans="1:10" ht="12.75">
      <c r="A31" s="14" t="s">
        <v>45</v>
      </c>
      <c r="B31" s="15">
        <v>318</v>
      </c>
      <c r="C31" s="16">
        <f>+'course enrollmnt, pg 4-6'!B32</f>
        <v>339</v>
      </c>
      <c r="D31" s="29">
        <f t="shared" si="0"/>
        <v>0.0660377358490566</v>
      </c>
      <c r="E31" s="24">
        <v>64</v>
      </c>
      <c r="F31" s="16">
        <f>+'course enrollmnt, pg 4-6'!C32</f>
        <v>53</v>
      </c>
      <c r="G31" s="40">
        <f t="shared" si="3"/>
        <v>-0.171875</v>
      </c>
      <c r="H31" s="15">
        <f t="shared" si="1"/>
        <v>382</v>
      </c>
      <c r="I31" s="16">
        <f t="shared" si="2"/>
        <v>392</v>
      </c>
      <c r="J31" s="29">
        <f t="shared" si="5"/>
        <v>0.02617801047120419</v>
      </c>
    </row>
    <row r="32" spans="1:10" ht="12.75">
      <c r="A32" s="14" t="s">
        <v>46</v>
      </c>
      <c r="B32" s="15">
        <v>2995</v>
      </c>
      <c r="C32" s="16">
        <f>+'course enrollmnt, pg 4-6'!B33</f>
        <v>3619</v>
      </c>
      <c r="D32" s="29">
        <f t="shared" si="0"/>
        <v>0.20834724540901503</v>
      </c>
      <c r="E32" s="24">
        <v>115</v>
      </c>
      <c r="F32" s="16">
        <f>+'course enrollmnt, pg 4-6'!C33</f>
        <v>184</v>
      </c>
      <c r="G32" s="40">
        <f t="shared" si="3"/>
        <v>0.6</v>
      </c>
      <c r="H32" s="15">
        <f t="shared" si="1"/>
        <v>3110</v>
      </c>
      <c r="I32" s="16">
        <f t="shared" si="2"/>
        <v>3803</v>
      </c>
      <c r="J32" s="29">
        <f t="shared" si="5"/>
        <v>0.22282958199356914</v>
      </c>
    </row>
    <row r="33" spans="1:10" ht="12.75">
      <c r="A33" s="131" t="s">
        <v>150</v>
      </c>
      <c r="B33" s="15">
        <v>15</v>
      </c>
      <c r="C33" s="16">
        <f>+'course enrollmnt, pg 4-6'!B34</f>
        <v>30</v>
      </c>
      <c r="D33" s="29">
        <f t="shared" si="0"/>
        <v>1</v>
      </c>
      <c r="E33" s="24"/>
      <c r="F33" s="16"/>
      <c r="G33" s="40"/>
      <c r="H33" s="15">
        <f t="shared" si="1"/>
        <v>15</v>
      </c>
      <c r="I33" s="16">
        <f t="shared" si="2"/>
        <v>30</v>
      </c>
      <c r="J33" s="29">
        <f t="shared" si="5"/>
        <v>1</v>
      </c>
    </row>
    <row r="34" spans="1:10" ht="12.75">
      <c r="A34" s="14" t="s">
        <v>47</v>
      </c>
      <c r="B34" s="15">
        <v>1828</v>
      </c>
      <c r="C34" s="16">
        <f>+'course enrollmnt, pg 4-6'!B35</f>
        <v>1737</v>
      </c>
      <c r="D34" s="29">
        <f t="shared" si="0"/>
        <v>-0.049781181619256015</v>
      </c>
      <c r="E34" s="24">
        <v>75</v>
      </c>
      <c r="F34" s="16">
        <f>+'course enrollmnt, pg 4-6'!C35</f>
        <v>93</v>
      </c>
      <c r="G34" s="40">
        <f t="shared" si="3"/>
        <v>0.24</v>
      </c>
      <c r="H34" s="15">
        <f t="shared" si="1"/>
        <v>1903</v>
      </c>
      <c r="I34" s="16">
        <f t="shared" si="2"/>
        <v>1830</v>
      </c>
      <c r="J34" s="29">
        <f t="shared" si="5"/>
        <v>-0.03836048344718865</v>
      </c>
    </row>
    <row r="35" spans="1:10" ht="12.75">
      <c r="A35" s="14" t="s">
        <v>48</v>
      </c>
      <c r="B35" s="15">
        <v>2230</v>
      </c>
      <c r="C35" s="16">
        <f>+'course enrollmnt, pg 4-6'!B36</f>
        <v>2407</v>
      </c>
      <c r="D35" s="29">
        <f t="shared" si="0"/>
        <v>0.07937219730941704</v>
      </c>
      <c r="E35" s="24">
        <v>186</v>
      </c>
      <c r="F35" s="16">
        <f>+'course enrollmnt, pg 4-6'!C36</f>
        <v>201</v>
      </c>
      <c r="G35" s="40">
        <f t="shared" si="3"/>
        <v>0.08064516129032258</v>
      </c>
      <c r="H35" s="15">
        <f t="shared" si="1"/>
        <v>2416</v>
      </c>
      <c r="I35" s="16">
        <f t="shared" si="2"/>
        <v>2608</v>
      </c>
      <c r="J35" s="29">
        <f t="shared" si="5"/>
        <v>0.07947019867549669</v>
      </c>
    </row>
    <row r="36" spans="1:10" ht="12.75">
      <c r="A36" s="14" t="s">
        <v>49</v>
      </c>
      <c r="B36" s="15">
        <v>2254</v>
      </c>
      <c r="C36" s="16">
        <f>+'course enrollmnt, pg 4-6'!B37</f>
        <v>2388</v>
      </c>
      <c r="D36" s="29">
        <f t="shared" si="0"/>
        <v>0.05944986690328305</v>
      </c>
      <c r="E36" s="24">
        <v>36</v>
      </c>
      <c r="F36" s="16">
        <f>+'course enrollmnt, pg 4-6'!C37</f>
        <v>71</v>
      </c>
      <c r="G36" s="40">
        <f t="shared" si="3"/>
        <v>0.9722222222222222</v>
      </c>
      <c r="H36" s="15">
        <f t="shared" si="1"/>
        <v>2290</v>
      </c>
      <c r="I36" s="16">
        <f t="shared" si="2"/>
        <v>2459</v>
      </c>
      <c r="J36" s="29">
        <f t="shared" si="5"/>
        <v>0.07379912663755459</v>
      </c>
    </row>
    <row r="37" spans="1:10" ht="12.75">
      <c r="A37" s="14" t="s">
        <v>50</v>
      </c>
      <c r="B37" s="15">
        <v>3252</v>
      </c>
      <c r="C37" s="16">
        <f>+'course enrollmnt, pg 4-6'!B38</f>
        <v>3568</v>
      </c>
      <c r="D37" s="29">
        <f t="shared" si="0"/>
        <v>0.0971709717097171</v>
      </c>
      <c r="E37" s="24">
        <v>320</v>
      </c>
      <c r="F37" s="16">
        <f>+'course enrollmnt, pg 4-6'!C38</f>
        <v>472</v>
      </c>
      <c r="G37" s="40">
        <f t="shared" si="3"/>
        <v>0.475</v>
      </c>
      <c r="H37" s="15">
        <f t="shared" si="1"/>
        <v>3572</v>
      </c>
      <c r="I37" s="16">
        <f t="shared" si="2"/>
        <v>4040</v>
      </c>
      <c r="J37" s="29">
        <f t="shared" si="5"/>
        <v>0.13101903695408734</v>
      </c>
    </row>
    <row r="38" spans="1:10" ht="12.75">
      <c r="A38" s="14" t="s">
        <v>51</v>
      </c>
      <c r="B38" s="15">
        <v>6201</v>
      </c>
      <c r="C38" s="16">
        <f>+'course enrollmnt, pg 4-6'!B39</f>
        <v>6044</v>
      </c>
      <c r="D38" s="29">
        <f t="shared" si="0"/>
        <v>-0.025318497016610222</v>
      </c>
      <c r="E38" s="24">
        <v>1041</v>
      </c>
      <c r="F38" s="16">
        <f>+'course enrollmnt, pg 4-6'!C39</f>
        <v>1145</v>
      </c>
      <c r="G38" s="40">
        <f t="shared" si="3"/>
        <v>0.09990393852065321</v>
      </c>
      <c r="H38" s="15">
        <f t="shared" si="1"/>
        <v>7242</v>
      </c>
      <c r="I38" s="16">
        <f t="shared" si="2"/>
        <v>7189</v>
      </c>
      <c r="J38" s="29">
        <f t="shared" si="5"/>
        <v>-0.00731842032587683</v>
      </c>
    </row>
    <row r="39" spans="1:10" ht="12.75">
      <c r="A39" s="14" t="s">
        <v>52</v>
      </c>
      <c r="B39" s="15">
        <v>2006</v>
      </c>
      <c r="C39" s="16">
        <f>+'course enrollmnt, pg 4-6'!B40</f>
        <v>2581</v>
      </c>
      <c r="D39" s="29">
        <f t="shared" si="0"/>
        <v>0.28664007976071787</v>
      </c>
      <c r="E39" s="24"/>
      <c r="F39" s="16"/>
      <c r="G39" s="40"/>
      <c r="H39" s="15">
        <f t="shared" si="1"/>
        <v>2006</v>
      </c>
      <c r="I39" s="16">
        <f t="shared" si="2"/>
        <v>2581</v>
      </c>
      <c r="J39" s="29">
        <f t="shared" si="5"/>
        <v>0.28664007976071787</v>
      </c>
    </row>
    <row r="40" spans="1:10" ht="12.75">
      <c r="A40" s="14" t="s">
        <v>53</v>
      </c>
      <c r="B40" s="15">
        <v>3335</v>
      </c>
      <c r="C40" s="16">
        <f>+'course enrollmnt, pg 4-6'!B41</f>
        <v>3680</v>
      </c>
      <c r="D40" s="29">
        <f t="shared" si="0"/>
        <v>0.10344827586206896</v>
      </c>
      <c r="E40" s="24">
        <v>196</v>
      </c>
      <c r="F40" s="16">
        <f>+'course enrollmnt, pg 4-6'!C41</f>
        <v>233</v>
      </c>
      <c r="G40" s="40">
        <f t="shared" si="3"/>
        <v>0.18877551020408162</v>
      </c>
      <c r="H40" s="15">
        <f t="shared" si="1"/>
        <v>3531</v>
      </c>
      <c r="I40" s="16">
        <f t="shared" si="2"/>
        <v>3913</v>
      </c>
      <c r="J40" s="29">
        <f t="shared" si="5"/>
        <v>0.108184650240725</v>
      </c>
    </row>
    <row r="41" spans="1:10" ht="12.75">
      <c r="A41" s="14" t="s">
        <v>54</v>
      </c>
      <c r="B41" s="15">
        <v>923</v>
      </c>
      <c r="C41" s="16">
        <f>+'course enrollmnt, pg 4-6'!B42</f>
        <v>937</v>
      </c>
      <c r="D41" s="29">
        <f t="shared" si="0"/>
        <v>0.015167930660888408</v>
      </c>
      <c r="E41" s="24">
        <v>367</v>
      </c>
      <c r="F41" s="16">
        <f>+'course enrollmnt, pg 4-6'!C42</f>
        <v>289</v>
      </c>
      <c r="G41" s="40">
        <f t="shared" si="3"/>
        <v>-0.2125340599455041</v>
      </c>
      <c r="H41" s="15">
        <f t="shared" si="1"/>
        <v>1290</v>
      </c>
      <c r="I41" s="16">
        <f t="shared" si="2"/>
        <v>1226</v>
      </c>
      <c r="J41" s="29">
        <f t="shared" si="5"/>
        <v>-0.04961240310077519</v>
      </c>
    </row>
    <row r="42" spans="1:10" ht="12.75">
      <c r="A42" s="14" t="s">
        <v>55</v>
      </c>
      <c r="B42" s="15">
        <v>1470</v>
      </c>
      <c r="C42" s="16">
        <f>+'course enrollmnt, pg 4-6'!B43</f>
        <v>1589</v>
      </c>
      <c r="D42" s="29">
        <f t="shared" si="0"/>
        <v>0.08095238095238096</v>
      </c>
      <c r="E42" s="24">
        <v>63</v>
      </c>
      <c r="F42" s="16">
        <f>+'course enrollmnt, pg 4-6'!C43</f>
        <v>94</v>
      </c>
      <c r="G42" s="40">
        <f t="shared" si="3"/>
        <v>0.49206349206349204</v>
      </c>
      <c r="H42" s="15">
        <f t="shared" si="1"/>
        <v>1533</v>
      </c>
      <c r="I42" s="16">
        <f t="shared" si="2"/>
        <v>1683</v>
      </c>
      <c r="J42" s="29">
        <f t="shared" si="5"/>
        <v>0.09784735812133072</v>
      </c>
    </row>
    <row r="43" spans="1:10" ht="12.75">
      <c r="A43" s="14" t="s">
        <v>56</v>
      </c>
      <c r="B43" s="15">
        <v>2389</v>
      </c>
      <c r="C43" s="16">
        <f>+'course enrollmnt, pg 4-6'!B44</f>
        <v>2641</v>
      </c>
      <c r="D43" s="29">
        <f t="shared" si="0"/>
        <v>0.10548346588530766</v>
      </c>
      <c r="E43" s="24">
        <v>777</v>
      </c>
      <c r="F43" s="16">
        <f>+'course enrollmnt, pg 4-6'!C44</f>
        <v>1107</v>
      </c>
      <c r="G43" s="40">
        <f t="shared" si="3"/>
        <v>0.4247104247104247</v>
      </c>
      <c r="H43" s="15">
        <f t="shared" si="1"/>
        <v>3166</v>
      </c>
      <c r="I43" s="16">
        <f t="shared" si="2"/>
        <v>3748</v>
      </c>
      <c r="J43" s="29">
        <f t="shared" si="5"/>
        <v>0.18382817435249527</v>
      </c>
    </row>
    <row r="44" spans="1:10" ht="12.75">
      <c r="A44" s="14" t="s">
        <v>105</v>
      </c>
      <c r="B44" s="15">
        <v>252</v>
      </c>
      <c r="C44" s="16">
        <f>+'course enrollmnt, pg 4-6'!B45</f>
        <v>224</v>
      </c>
      <c r="D44" s="29">
        <f t="shared" si="0"/>
        <v>-0.1111111111111111</v>
      </c>
      <c r="E44" s="24"/>
      <c r="F44" s="16"/>
      <c r="G44" s="31"/>
      <c r="H44" s="15">
        <f t="shared" si="1"/>
        <v>252</v>
      </c>
      <c r="I44" s="16">
        <f t="shared" si="2"/>
        <v>224</v>
      </c>
      <c r="J44" s="29">
        <f t="shared" si="5"/>
        <v>-0.1111111111111111</v>
      </c>
    </row>
    <row r="45" spans="1:10" ht="12.75">
      <c r="A45" s="23" t="s">
        <v>111</v>
      </c>
      <c r="B45" s="52">
        <f>SUM(B8:B44)</f>
        <v>76679</v>
      </c>
      <c r="C45" s="53">
        <f>SUM(C8:C44)</f>
        <v>81398</v>
      </c>
      <c r="D45" s="50">
        <f>(C45-B45)/B45</f>
        <v>0.061542273634241446</v>
      </c>
      <c r="E45" s="80">
        <f>SUM(E8:E44)</f>
        <v>5762</v>
      </c>
      <c r="F45" s="53">
        <f>SUM(F8:F44)</f>
        <v>7131</v>
      </c>
      <c r="G45" s="81">
        <f>(F45-E45)/E45</f>
        <v>0.23759111419645956</v>
      </c>
      <c r="H45" s="52">
        <f>SUM(H8:H44)</f>
        <v>82441</v>
      </c>
      <c r="I45" s="53">
        <f>SUM(I8:I44)</f>
        <v>88529</v>
      </c>
      <c r="J45" s="50">
        <f t="shared" si="5"/>
        <v>0.07384675100981308</v>
      </c>
    </row>
    <row r="46" spans="1:10" ht="12.75">
      <c r="A46" s="317" t="s">
        <v>8</v>
      </c>
      <c r="B46" s="52">
        <v>963</v>
      </c>
      <c r="C46" s="53">
        <f>+'course enrollmnt, pg 4-6'!D47</f>
        <v>1240</v>
      </c>
      <c r="D46" s="50">
        <f>(C46-B46)/B46</f>
        <v>0.28764278296988577</v>
      </c>
      <c r="E46" s="80"/>
      <c r="F46" s="53"/>
      <c r="G46" s="85"/>
      <c r="H46" s="52">
        <f>SUM(B46+E46)</f>
        <v>963</v>
      </c>
      <c r="I46" s="53">
        <f>C46+F46</f>
        <v>1240</v>
      </c>
      <c r="J46" s="50">
        <f>(I46-H46)/H46</f>
        <v>0.28764278296988577</v>
      </c>
    </row>
    <row r="47" spans="1:11" ht="12.75">
      <c r="A47" s="36" t="s">
        <v>58</v>
      </c>
      <c r="B47" s="37"/>
      <c r="C47" s="20"/>
      <c r="D47" s="22"/>
      <c r="E47" s="21"/>
      <c r="F47" s="20"/>
      <c r="G47" s="27"/>
      <c r="H47" s="19"/>
      <c r="I47" s="20"/>
      <c r="J47" s="38"/>
      <c r="K47" s="25"/>
    </row>
    <row r="48" spans="1:10" ht="12.75">
      <c r="A48" s="14" t="s">
        <v>59</v>
      </c>
      <c r="B48" s="15">
        <v>2695</v>
      </c>
      <c r="C48" s="48">
        <f>+'course enrollmnt, pg 4-6'!B49</f>
        <v>2540</v>
      </c>
      <c r="D48" s="71">
        <f aca="true" t="shared" si="6" ref="D48:D60">(C48-B48)/B48</f>
        <v>-0.0575139146567718</v>
      </c>
      <c r="E48" s="24">
        <v>865</v>
      </c>
      <c r="F48" s="48">
        <f>+'course enrollmnt, pg 4-6'!C49</f>
        <v>813</v>
      </c>
      <c r="G48" s="59">
        <f aca="true" t="shared" si="7" ref="G48:G61">(F48-E48)/E48</f>
        <v>-0.06011560693641618</v>
      </c>
      <c r="H48" s="15">
        <f>SUM(B48+E48)</f>
        <v>3560</v>
      </c>
      <c r="I48" s="16">
        <f>SUM(C48+F48)</f>
        <v>3353</v>
      </c>
      <c r="J48" s="29">
        <f>(I48-H48)/H48</f>
        <v>-0.058146067415730335</v>
      </c>
    </row>
    <row r="49" spans="1:10" ht="12.75">
      <c r="A49" s="14" t="s">
        <v>60</v>
      </c>
      <c r="B49" s="15">
        <v>165</v>
      </c>
      <c r="C49" s="48">
        <f>+'course enrollmnt, pg 4-6'!B50</f>
        <v>159</v>
      </c>
      <c r="D49" s="71">
        <f t="shared" si="6"/>
        <v>-0.03636363636363636</v>
      </c>
      <c r="E49" s="24"/>
      <c r="F49" s="48"/>
      <c r="G49" s="59"/>
      <c r="H49" s="15">
        <f aca="true" t="shared" si="8" ref="H49:H61">SUM(B49+E49)</f>
        <v>165</v>
      </c>
      <c r="I49" s="16">
        <f aca="true" t="shared" si="9" ref="I49:I60">SUM(C49+F49)</f>
        <v>159</v>
      </c>
      <c r="J49" s="29">
        <f>(I49-H49)/H49</f>
        <v>-0.03636363636363636</v>
      </c>
    </row>
    <row r="50" spans="1:10" ht="12.75">
      <c r="A50" s="14" t="s">
        <v>148</v>
      </c>
      <c r="B50" s="15">
        <v>13</v>
      </c>
      <c r="C50" s="48">
        <f>+'course enrollmnt, pg 4-6'!B51</f>
        <v>28</v>
      </c>
      <c r="D50" s="71">
        <f t="shared" si="6"/>
        <v>1.1538461538461537</v>
      </c>
      <c r="E50" s="24"/>
      <c r="F50" s="48"/>
      <c r="G50" s="59"/>
      <c r="H50" s="15">
        <f t="shared" si="8"/>
        <v>13</v>
      </c>
      <c r="I50" s="16">
        <f t="shared" si="9"/>
        <v>28</v>
      </c>
      <c r="J50" s="29">
        <f>(I50-H50)/H50</f>
        <v>1.1538461538461537</v>
      </c>
    </row>
    <row r="51" spans="1:10" ht="12.75">
      <c r="A51" s="14" t="s">
        <v>61</v>
      </c>
      <c r="B51" s="15">
        <v>2209</v>
      </c>
      <c r="C51" s="48">
        <f>+'course enrollmnt, pg 4-6'!B52</f>
        <v>2193</v>
      </c>
      <c r="D51" s="71">
        <f t="shared" si="6"/>
        <v>-0.007243096423721141</v>
      </c>
      <c r="E51" s="24">
        <v>2089</v>
      </c>
      <c r="F51" s="48">
        <f>+'course enrollmnt, pg 4-6'!C52</f>
        <v>1281</v>
      </c>
      <c r="G51" s="59">
        <f t="shared" si="7"/>
        <v>-0.38678793681187174</v>
      </c>
      <c r="H51" s="15">
        <f t="shared" si="8"/>
        <v>4298</v>
      </c>
      <c r="I51" s="16">
        <f t="shared" si="9"/>
        <v>3474</v>
      </c>
      <c r="J51" s="29">
        <f>(I51-H51)/H51</f>
        <v>-0.19171707771056307</v>
      </c>
    </row>
    <row r="52" spans="1:10" ht="12.75">
      <c r="A52" s="14" t="s">
        <v>106</v>
      </c>
      <c r="B52" s="15"/>
      <c r="C52" s="48"/>
      <c r="D52" s="71"/>
      <c r="E52" s="24">
        <v>34</v>
      </c>
      <c r="F52" s="48">
        <f>+'course enrollmnt, pg 4-6'!C53</f>
        <v>10</v>
      </c>
      <c r="G52" s="59">
        <f t="shared" si="7"/>
        <v>-0.7058823529411765</v>
      </c>
      <c r="H52" s="15">
        <f t="shared" si="8"/>
        <v>34</v>
      </c>
      <c r="I52" s="16">
        <f t="shared" si="9"/>
        <v>10</v>
      </c>
      <c r="J52" s="29">
        <f>(I52-H52)/H52</f>
        <v>-0.7058823529411765</v>
      </c>
    </row>
    <row r="53" spans="1:10" ht="12.75">
      <c r="A53" s="14" t="s">
        <v>62</v>
      </c>
      <c r="B53" s="15">
        <v>1429</v>
      </c>
      <c r="C53" s="48">
        <f>+'course enrollmnt, pg 4-6'!B54</f>
        <v>1634</v>
      </c>
      <c r="D53" s="71">
        <f t="shared" si="6"/>
        <v>0.14345696291112667</v>
      </c>
      <c r="E53" s="24">
        <v>770</v>
      </c>
      <c r="F53" s="48">
        <f>+'course enrollmnt, pg 4-6'!C54</f>
        <v>813</v>
      </c>
      <c r="G53" s="59">
        <f t="shared" si="7"/>
        <v>0.05584415584415584</v>
      </c>
      <c r="H53" s="15">
        <f t="shared" si="8"/>
        <v>2199</v>
      </c>
      <c r="I53" s="16">
        <f t="shared" si="9"/>
        <v>2447</v>
      </c>
      <c r="J53" s="29">
        <f aca="true" t="shared" si="10" ref="J53:J59">(I53-H53)/H53</f>
        <v>0.11277853569804457</v>
      </c>
    </row>
    <row r="54" spans="1:10" ht="12.75">
      <c r="A54" s="14" t="s">
        <v>63</v>
      </c>
      <c r="B54" s="15">
        <v>672</v>
      </c>
      <c r="C54" s="48">
        <f>+'course enrollmnt, pg 4-6'!B55</f>
        <v>690</v>
      </c>
      <c r="D54" s="71">
        <f t="shared" si="6"/>
        <v>0.026785714285714284</v>
      </c>
      <c r="E54" s="24">
        <v>57</v>
      </c>
      <c r="F54" s="48">
        <f>+'course enrollmnt, pg 4-6'!C55</f>
        <v>201</v>
      </c>
      <c r="G54" s="59">
        <f t="shared" si="7"/>
        <v>2.526315789473684</v>
      </c>
      <c r="H54" s="15">
        <f t="shared" si="8"/>
        <v>729</v>
      </c>
      <c r="I54" s="16">
        <f t="shared" si="9"/>
        <v>891</v>
      </c>
      <c r="J54" s="29">
        <f t="shared" si="10"/>
        <v>0.2222222222222222</v>
      </c>
    </row>
    <row r="55" spans="1:10" ht="12.75">
      <c r="A55" s="14" t="s">
        <v>64</v>
      </c>
      <c r="B55" s="15"/>
      <c r="C55" s="48"/>
      <c r="D55" s="71"/>
      <c r="E55" s="24">
        <v>216</v>
      </c>
      <c r="F55" s="48">
        <f>+'course enrollmnt, pg 4-6'!C56</f>
        <v>356</v>
      </c>
      <c r="G55" s="59">
        <f t="shared" si="7"/>
        <v>0.6481481481481481</v>
      </c>
      <c r="H55" s="15">
        <f t="shared" si="8"/>
        <v>216</v>
      </c>
      <c r="I55" s="16">
        <f t="shared" si="9"/>
        <v>356</v>
      </c>
      <c r="J55" s="29">
        <f t="shared" si="10"/>
        <v>0.6481481481481481</v>
      </c>
    </row>
    <row r="56" spans="1:10" ht="12.75">
      <c r="A56" s="14" t="s">
        <v>65</v>
      </c>
      <c r="B56" s="15">
        <v>2735</v>
      </c>
      <c r="C56" s="48">
        <f>+'course enrollmnt, pg 4-6'!B57</f>
        <v>2715</v>
      </c>
      <c r="D56" s="71">
        <f t="shared" si="6"/>
        <v>-0.007312614259597806</v>
      </c>
      <c r="E56" s="24">
        <v>373</v>
      </c>
      <c r="F56" s="48">
        <f>+'course enrollmnt, pg 4-6'!C57</f>
        <v>257</v>
      </c>
      <c r="G56" s="59">
        <f t="shared" si="7"/>
        <v>-0.3109919571045576</v>
      </c>
      <c r="H56" s="15">
        <f t="shared" si="8"/>
        <v>3108</v>
      </c>
      <c r="I56" s="16">
        <f t="shared" si="9"/>
        <v>2972</v>
      </c>
      <c r="J56" s="29">
        <f t="shared" si="10"/>
        <v>-0.043758043758043756</v>
      </c>
    </row>
    <row r="57" spans="1:10" ht="12.75">
      <c r="A57" s="14" t="s">
        <v>112</v>
      </c>
      <c r="B57" s="15"/>
      <c r="C57" s="48"/>
      <c r="D57" s="71"/>
      <c r="E57" s="24">
        <v>1668</v>
      </c>
      <c r="F57" s="48">
        <f>+'course enrollmnt, pg 4-6'!C58</f>
        <v>1523</v>
      </c>
      <c r="G57" s="59">
        <f t="shared" si="7"/>
        <v>-0.08693045563549161</v>
      </c>
      <c r="H57" s="15">
        <f t="shared" si="8"/>
        <v>1668</v>
      </c>
      <c r="I57" s="16">
        <f t="shared" si="9"/>
        <v>1523</v>
      </c>
      <c r="J57" s="29">
        <f t="shared" si="10"/>
        <v>-0.08693045563549161</v>
      </c>
    </row>
    <row r="58" spans="1:10" ht="12.75">
      <c r="A58" s="14" t="s">
        <v>66</v>
      </c>
      <c r="B58" s="15">
        <v>1891</v>
      </c>
      <c r="C58" s="48">
        <f>+'course enrollmnt, pg 4-6'!B59</f>
        <v>2089</v>
      </c>
      <c r="D58" s="71">
        <f t="shared" si="6"/>
        <v>0.1047065044949762</v>
      </c>
      <c r="E58" s="24">
        <v>709</v>
      </c>
      <c r="F58" s="48">
        <f>+'course enrollmnt, pg 4-6'!C59</f>
        <v>654</v>
      </c>
      <c r="G58" s="59">
        <f t="shared" si="7"/>
        <v>-0.07757404795486601</v>
      </c>
      <c r="H58" s="15">
        <f t="shared" si="8"/>
        <v>2600</v>
      </c>
      <c r="I58" s="16">
        <f t="shared" si="9"/>
        <v>2743</v>
      </c>
      <c r="J58" s="29">
        <f t="shared" si="10"/>
        <v>0.055</v>
      </c>
    </row>
    <row r="59" spans="1:10" ht="12.75">
      <c r="A59" s="14" t="s">
        <v>67</v>
      </c>
      <c r="B59" s="15">
        <v>1819</v>
      </c>
      <c r="C59" s="48">
        <f>+'course enrollmnt, pg 4-6'!B60</f>
        <v>1968</v>
      </c>
      <c r="D59" s="71">
        <f t="shared" si="6"/>
        <v>0.08191313908741067</v>
      </c>
      <c r="E59" s="24">
        <v>1108</v>
      </c>
      <c r="F59" s="48">
        <f>+'course enrollmnt, pg 4-6'!C60</f>
        <v>1265</v>
      </c>
      <c r="G59" s="59">
        <f t="shared" si="7"/>
        <v>0.14169675090252706</v>
      </c>
      <c r="H59" s="15">
        <f t="shared" si="8"/>
        <v>2927</v>
      </c>
      <c r="I59" s="16">
        <f t="shared" si="9"/>
        <v>3233</v>
      </c>
      <c r="J59" s="29">
        <f t="shared" si="10"/>
        <v>0.10454390160573966</v>
      </c>
    </row>
    <row r="60" spans="1:10" ht="12.75">
      <c r="A60" s="14" t="s">
        <v>68</v>
      </c>
      <c r="B60" s="15">
        <v>1880</v>
      </c>
      <c r="C60" s="48">
        <f>+'course enrollmnt, pg 4-6'!B62</f>
        <v>2130</v>
      </c>
      <c r="D60" s="71">
        <f t="shared" si="6"/>
        <v>0.13297872340425532</v>
      </c>
      <c r="E60" s="24">
        <v>486</v>
      </c>
      <c r="F60" s="48">
        <f>+'course enrollmnt, pg 4-6'!C62</f>
        <v>428</v>
      </c>
      <c r="G60" s="59">
        <f t="shared" si="7"/>
        <v>-0.11934156378600823</v>
      </c>
      <c r="H60" s="15">
        <f t="shared" si="8"/>
        <v>2366</v>
      </c>
      <c r="I60" s="16">
        <f t="shared" si="9"/>
        <v>2558</v>
      </c>
      <c r="J60" s="29">
        <f>(I60-H60)/H60</f>
        <v>0.08114961961115807</v>
      </c>
    </row>
    <row r="61" spans="1:10" ht="12.75">
      <c r="A61" s="14" t="s">
        <v>104</v>
      </c>
      <c r="B61" s="15"/>
      <c r="C61" s="48"/>
      <c r="D61" s="71"/>
      <c r="E61" s="24">
        <v>30</v>
      </c>
      <c r="F61" s="48">
        <f>+'course enrollmnt, pg 4-6'!C61</f>
        <v>59</v>
      </c>
      <c r="G61" s="59">
        <f t="shared" si="7"/>
        <v>0.9666666666666667</v>
      </c>
      <c r="H61" s="15">
        <f t="shared" si="8"/>
        <v>30</v>
      </c>
      <c r="I61" s="16">
        <f>SUM(C61+F61)</f>
        <v>59</v>
      </c>
      <c r="J61" s="29">
        <f>(I61-H61)/H61</f>
        <v>0.9666666666666667</v>
      </c>
    </row>
    <row r="62" spans="1:10" ht="12.75">
      <c r="A62" s="23" t="s">
        <v>69</v>
      </c>
      <c r="B62" s="82">
        <f>SUM(B48:B61)</f>
        <v>15508</v>
      </c>
      <c r="C62" s="83">
        <f>SUM(C48:C61)</f>
        <v>16146</v>
      </c>
      <c r="D62" s="50">
        <f>(C62-B62)/B62</f>
        <v>0.041140056744905854</v>
      </c>
      <c r="E62" s="84">
        <f>SUM(E48:E61)</f>
        <v>8405</v>
      </c>
      <c r="F62" s="83">
        <f>SUM(F48:F61)</f>
        <v>7660</v>
      </c>
      <c r="G62" s="81">
        <f>(F62-E62)/E62</f>
        <v>-0.08863771564544913</v>
      </c>
      <c r="H62" s="82">
        <f>SUM(H48:H61)</f>
        <v>23913</v>
      </c>
      <c r="I62" s="83">
        <f>SUM(I48:I61)</f>
        <v>23806</v>
      </c>
      <c r="J62" s="50">
        <f>(I62-H62)/H62</f>
        <v>-0.004474553590097436</v>
      </c>
    </row>
    <row r="63" spans="1:10" ht="12.75">
      <c r="A63" s="34" t="s">
        <v>70</v>
      </c>
      <c r="B63" s="35"/>
      <c r="C63" s="16"/>
      <c r="D63" s="17"/>
      <c r="E63" s="24"/>
      <c r="F63" s="16"/>
      <c r="G63" s="30"/>
      <c r="H63" s="15"/>
      <c r="I63" s="16"/>
      <c r="J63" s="33"/>
    </row>
    <row r="64" spans="1:10" ht="12.75">
      <c r="A64" s="74" t="str">
        <f>+'course enrollmnt, pg 4-6'!A65</f>
        <v>Adult Learning &amp; Development (ALD)</v>
      </c>
      <c r="B64" s="35"/>
      <c r="C64" s="16"/>
      <c r="D64" s="17"/>
      <c r="E64" s="24">
        <v>372</v>
      </c>
      <c r="F64" s="48">
        <f>+'course enrollmnt, pg 4-6'!C65</f>
        <v>329</v>
      </c>
      <c r="G64" s="59">
        <f aca="true" t="shared" si="11" ref="G64:G72">(F64-E64)/E64</f>
        <v>-0.11559139784946236</v>
      </c>
      <c r="H64" s="15">
        <f aca="true" t="shared" si="12" ref="H64:H81">SUM(B64+E64)</f>
        <v>372</v>
      </c>
      <c r="I64" s="16">
        <f aca="true" t="shared" si="13" ref="I64:I81">SUM(C64+F64)</f>
        <v>329</v>
      </c>
      <c r="J64" s="29">
        <f aca="true" t="shared" si="14" ref="J64:J72">(I64-H64)/H64</f>
        <v>-0.11559139784946236</v>
      </c>
    </row>
    <row r="65" spans="1:10" ht="12.75">
      <c r="A65" s="74" t="str">
        <f>+'course enrollmnt, pg 4-6'!A66</f>
        <v>Dance</v>
      </c>
      <c r="B65" s="15">
        <v>79</v>
      </c>
      <c r="C65" s="16">
        <f>+'course enrollmnt, pg 4-6'!B66</f>
        <v>94</v>
      </c>
      <c r="D65" s="71"/>
      <c r="E65" s="24">
        <v>5</v>
      </c>
      <c r="F65" s="48">
        <f>+'course enrollmnt, pg 4-6'!C66</f>
        <v>5</v>
      </c>
      <c r="G65" s="59">
        <f t="shared" si="11"/>
        <v>0</v>
      </c>
      <c r="H65" s="15">
        <f t="shared" si="12"/>
        <v>84</v>
      </c>
      <c r="I65" s="16">
        <f t="shared" si="13"/>
        <v>99</v>
      </c>
      <c r="J65" s="29">
        <f t="shared" si="14"/>
        <v>0.17857142857142858</v>
      </c>
    </row>
    <row r="66" spans="1:10" ht="12.75">
      <c r="A66" s="74" t="str">
        <f>+'course enrollmnt, pg 4-6'!A67</f>
        <v>Early Childhood Education</v>
      </c>
      <c r="B66" s="15">
        <v>702</v>
      </c>
      <c r="C66" s="16">
        <f>+'course enrollmnt, pg 4-6'!B67</f>
        <v>1186</v>
      </c>
      <c r="D66" s="71">
        <f>(C66-B66)/B66</f>
        <v>0.6894586894586895</v>
      </c>
      <c r="E66" s="24">
        <v>567</v>
      </c>
      <c r="F66" s="48">
        <f>+'course enrollmnt, pg 4-6'!C67</f>
        <v>729</v>
      </c>
      <c r="G66" s="59">
        <f t="shared" si="11"/>
        <v>0.2857142857142857</v>
      </c>
      <c r="H66" s="15">
        <f t="shared" si="12"/>
        <v>1269</v>
      </c>
      <c r="I66" s="16">
        <f t="shared" si="13"/>
        <v>1915</v>
      </c>
      <c r="J66" s="29">
        <f t="shared" si="14"/>
        <v>0.5090622537431048</v>
      </c>
    </row>
    <row r="67" spans="1:10" ht="12.75">
      <c r="A67" s="74" t="str">
        <f>+'course enrollmnt, pg 4-6'!A68</f>
        <v>Education Counseling</v>
      </c>
      <c r="B67" s="15"/>
      <c r="C67" s="16"/>
      <c r="D67" s="71"/>
      <c r="E67" s="24">
        <v>22</v>
      </c>
      <c r="F67" s="48">
        <f>+'course enrollmnt, pg 4-6'!C68</f>
        <v>6</v>
      </c>
      <c r="G67" s="59">
        <f t="shared" si="11"/>
        <v>-0.7272727272727273</v>
      </c>
      <c r="H67" s="15">
        <f t="shared" si="12"/>
        <v>22</v>
      </c>
      <c r="I67" s="16">
        <f t="shared" si="13"/>
        <v>6</v>
      </c>
      <c r="J67" s="29">
        <f t="shared" si="14"/>
        <v>-0.7272727272727273</v>
      </c>
    </row>
    <row r="68" spans="1:10" ht="12.75">
      <c r="A68" s="74" t="str">
        <f>+'course enrollmnt, pg 4-6'!A69</f>
        <v>Curriculum &amp; Instruction (Graduate: EDB, EGT, &amp; ETE)</v>
      </c>
      <c r="B68" s="15">
        <v>1825</v>
      </c>
      <c r="C68" s="16">
        <f>+'course enrollmnt, pg 4-6'!B69</f>
        <v>2052</v>
      </c>
      <c r="D68" s="71">
        <f>(C68-B68)/B68</f>
        <v>0.12438356164383561</v>
      </c>
      <c r="E68" s="24">
        <v>1945</v>
      </c>
      <c r="F68" s="48">
        <f>+'course enrollmnt, pg 4-6'!C69</f>
        <v>2266</v>
      </c>
      <c r="G68" s="59">
        <f t="shared" si="11"/>
        <v>0.16503856041131104</v>
      </c>
      <c r="H68" s="15">
        <f t="shared" si="12"/>
        <v>3770</v>
      </c>
      <c r="I68" s="16">
        <f t="shared" si="13"/>
        <v>4318</v>
      </c>
      <c r="J68" s="29">
        <f t="shared" si="14"/>
        <v>0.1453580901856764</v>
      </c>
    </row>
    <row r="69" spans="1:10" ht="12.75">
      <c r="A69" s="74" t="str">
        <f>+'course enrollmnt, pg 4-6'!A70</f>
        <v>Education-SIP</v>
      </c>
      <c r="B69" s="15">
        <v>629</v>
      </c>
      <c r="C69" s="16">
        <f>+'course enrollmnt, pg 4-6'!B70</f>
        <v>582</v>
      </c>
      <c r="D69" s="71">
        <f>(C69-B69)/B69</f>
        <v>-0.07472178060413355</v>
      </c>
      <c r="E69" s="24">
        <v>651</v>
      </c>
      <c r="F69" s="48">
        <f>+'course enrollmnt, pg 4-6'!C70</f>
        <v>556</v>
      </c>
      <c r="G69" s="59">
        <f t="shared" si="11"/>
        <v>-0.14592933947772657</v>
      </c>
      <c r="H69" s="15">
        <f t="shared" si="12"/>
        <v>1280</v>
      </c>
      <c r="I69" s="16">
        <f t="shared" si="13"/>
        <v>1138</v>
      </c>
      <c r="J69" s="29">
        <f t="shared" si="14"/>
        <v>-0.1109375</v>
      </c>
    </row>
    <row r="70" spans="1:10" s="1" customFormat="1" ht="12.75">
      <c r="A70" s="74" t="str">
        <f>+'course enrollmnt, pg 4-6'!A71</f>
        <v>Coun, Admin, Super, Adult (ADM &amp; EDE)</v>
      </c>
      <c r="B70" s="76"/>
      <c r="C70" s="16"/>
      <c r="D70" s="71"/>
      <c r="E70" s="32">
        <v>1730</v>
      </c>
      <c r="F70" s="48">
        <f>+'course enrollmnt, pg 4-6'!C71</f>
        <v>2185</v>
      </c>
      <c r="G70" s="59">
        <f t="shared" si="11"/>
        <v>0.2630057803468208</v>
      </c>
      <c r="H70" s="76">
        <f t="shared" si="12"/>
        <v>1730</v>
      </c>
      <c r="I70" s="77">
        <f t="shared" si="13"/>
        <v>2185</v>
      </c>
      <c r="J70" s="45">
        <f t="shared" si="14"/>
        <v>0.2630057803468208</v>
      </c>
    </row>
    <row r="71" spans="1:10" ht="12.75">
      <c r="A71" s="74" t="str">
        <f>+'course enrollmnt, pg 4-6'!A72</f>
        <v>Specialized Instructional/Teacher Education</v>
      </c>
      <c r="B71" s="15">
        <v>860</v>
      </c>
      <c r="C71" s="16">
        <f>+'course enrollmnt, pg 4-6'!B72</f>
        <v>964</v>
      </c>
      <c r="D71" s="71">
        <f>(C71-B71)/B71</f>
        <v>0.12093023255813953</v>
      </c>
      <c r="E71" s="24">
        <v>787</v>
      </c>
      <c r="F71" s="48">
        <f>+'course enrollmnt, pg 4-6'!C72</f>
        <v>913</v>
      </c>
      <c r="G71" s="59">
        <f t="shared" si="11"/>
        <v>0.16010165184243966</v>
      </c>
      <c r="H71" s="15">
        <f t="shared" si="12"/>
        <v>1647</v>
      </c>
      <c r="I71" s="16">
        <f t="shared" si="13"/>
        <v>1877</v>
      </c>
      <c r="J71" s="29">
        <f t="shared" si="14"/>
        <v>0.13964784456587737</v>
      </c>
    </row>
    <row r="72" spans="1:10" ht="12.75">
      <c r="A72" s="74" t="str">
        <f>+'course enrollmnt, pg 4-6'!A73</f>
        <v>Middle Childhood Education</v>
      </c>
      <c r="B72" s="15">
        <v>396</v>
      </c>
      <c r="C72" s="16">
        <f>+'course enrollmnt, pg 4-6'!B73</f>
        <v>156</v>
      </c>
      <c r="D72" s="71">
        <f>(C72-B72)/B72</f>
        <v>-0.6060606060606061</v>
      </c>
      <c r="E72" s="24">
        <v>4</v>
      </c>
      <c r="F72" s="48">
        <f>+'course enrollmnt, pg 4-6'!C73</f>
        <v>12</v>
      </c>
      <c r="G72" s="59">
        <f t="shared" si="11"/>
        <v>2</v>
      </c>
      <c r="H72" s="15">
        <f t="shared" si="12"/>
        <v>400</v>
      </c>
      <c r="I72" s="16">
        <f t="shared" si="13"/>
        <v>168</v>
      </c>
      <c r="J72" s="29">
        <f t="shared" si="14"/>
        <v>-0.58</v>
      </c>
    </row>
    <row r="73" spans="1:10" ht="12.75">
      <c r="A73" s="241" t="s">
        <v>140</v>
      </c>
      <c r="B73" s="15"/>
      <c r="C73" s="16"/>
      <c r="D73" s="71"/>
      <c r="E73" s="24"/>
      <c r="F73" s="48"/>
      <c r="G73" s="59"/>
      <c r="H73" s="15"/>
      <c r="I73" s="16"/>
      <c r="J73" s="29"/>
    </row>
    <row r="74" spans="1:10" ht="12.75">
      <c r="A74" s="74" t="str">
        <f>+'course enrollmnt, pg 4-6'!A75</f>
        <v>Education-Special Offering</v>
      </c>
      <c r="B74" s="15">
        <v>31</v>
      </c>
      <c r="C74" s="16">
        <f>+'course enrollmnt, pg 4-6'!B75</f>
        <v>20</v>
      </c>
      <c r="D74" s="71">
        <f>(C74-B74)/B74</f>
        <v>-0.3548387096774194</v>
      </c>
      <c r="E74" s="24">
        <v>134</v>
      </c>
      <c r="F74" s="48">
        <f>+'course enrollmnt, pg 4-6'!C75</f>
        <v>383</v>
      </c>
      <c r="G74" s="59">
        <f aca="true" t="shared" si="15" ref="G74:G80">(F74-E74)/E74</f>
        <v>1.8582089552238805</v>
      </c>
      <c r="H74" s="15">
        <f t="shared" si="12"/>
        <v>165</v>
      </c>
      <c r="I74" s="16">
        <f t="shared" si="13"/>
        <v>403</v>
      </c>
      <c r="J74" s="29">
        <f>(I74-H74)/H74</f>
        <v>1.4424242424242424</v>
      </c>
    </row>
    <row r="75" spans="1:10" ht="12.75">
      <c r="A75" s="74" t="str">
        <f>+'course enrollmnt, pg 4-6'!A76</f>
        <v>Doctoral Education</v>
      </c>
      <c r="B75" s="15"/>
      <c r="C75" s="16">
        <f>+'course enrollmnt, pg 4-6'!B76</f>
        <v>0</v>
      </c>
      <c r="D75" s="71"/>
      <c r="E75" s="24">
        <v>356</v>
      </c>
      <c r="F75" s="48">
        <f>+'course enrollmnt, pg 4-6'!C76</f>
        <v>372</v>
      </c>
      <c r="G75" s="59">
        <f t="shared" si="15"/>
        <v>0.0449438202247191</v>
      </c>
      <c r="H75" s="15">
        <f t="shared" si="12"/>
        <v>356</v>
      </c>
      <c r="I75" s="16">
        <f t="shared" si="13"/>
        <v>372</v>
      </c>
      <c r="J75" s="29">
        <f aca="true" t="shared" si="16" ref="J75:J82">(I75-H75)/H75</f>
        <v>0.0449438202247191</v>
      </c>
    </row>
    <row r="76" spans="1:10" ht="12.75">
      <c r="A76" s="74" t="str">
        <f>+'course enrollmnt, pg 4-6'!A77</f>
        <v>Special Education</v>
      </c>
      <c r="B76" s="15">
        <v>480</v>
      </c>
      <c r="C76" s="16">
        <f>+'course enrollmnt, pg 4-6'!B77</f>
        <v>534</v>
      </c>
      <c r="D76" s="71">
        <f aca="true" t="shared" si="17" ref="D76:D82">(C76-B76)/B76</f>
        <v>0.1125</v>
      </c>
      <c r="E76" s="24">
        <v>853</v>
      </c>
      <c r="F76" s="48">
        <f>+'course enrollmnt, pg 4-6'!C77</f>
        <v>1042</v>
      </c>
      <c r="G76" s="59">
        <f t="shared" si="15"/>
        <v>0.22157092614302462</v>
      </c>
      <c r="H76" s="15">
        <f t="shared" si="12"/>
        <v>1333</v>
      </c>
      <c r="I76" s="16">
        <f t="shared" si="13"/>
        <v>1576</v>
      </c>
      <c r="J76" s="29">
        <f t="shared" si="16"/>
        <v>0.18229557389347337</v>
      </c>
    </row>
    <row r="77" spans="1:10" ht="12.75">
      <c r="A77" s="74" t="str">
        <f>+'course enrollmnt, pg 4-6'!A78</f>
        <v>Specialized Study &amp; Field Experience</v>
      </c>
      <c r="B77" s="15">
        <v>1927</v>
      </c>
      <c r="C77" s="16">
        <f>+'course enrollmnt, pg 4-6'!B78</f>
        <v>1821</v>
      </c>
      <c r="D77" s="71">
        <f t="shared" si="17"/>
        <v>-0.05500778412039439</v>
      </c>
      <c r="E77" s="24">
        <v>289</v>
      </c>
      <c r="F77" s="48">
        <f>+'course enrollmnt, pg 4-6'!C78</f>
        <v>366</v>
      </c>
      <c r="G77" s="59">
        <f t="shared" si="15"/>
        <v>0.2664359861591695</v>
      </c>
      <c r="H77" s="15">
        <f t="shared" si="12"/>
        <v>2216</v>
      </c>
      <c r="I77" s="16">
        <f t="shared" si="13"/>
        <v>2187</v>
      </c>
      <c r="J77" s="29">
        <f t="shared" si="16"/>
        <v>-0.013086642599277979</v>
      </c>
    </row>
    <row r="78" spans="1:10" ht="12.75">
      <c r="A78" s="74" t="str">
        <f>+'course enrollmnt, pg 4-6'!A79</f>
        <v>Health Education</v>
      </c>
      <c r="B78" s="15">
        <v>391</v>
      </c>
      <c r="C78" s="16">
        <f>+'course enrollmnt, pg 4-6'!B79</f>
        <v>363</v>
      </c>
      <c r="D78" s="71">
        <f t="shared" si="17"/>
        <v>-0.07161125319693094</v>
      </c>
      <c r="E78" s="24">
        <v>205</v>
      </c>
      <c r="F78" s="48">
        <f>+'course enrollmnt, pg 4-6'!C79</f>
        <v>202</v>
      </c>
      <c r="G78" s="59">
        <f t="shared" si="15"/>
        <v>-0.014634146341463415</v>
      </c>
      <c r="H78" s="15">
        <f t="shared" si="12"/>
        <v>596</v>
      </c>
      <c r="I78" s="16">
        <f t="shared" si="13"/>
        <v>565</v>
      </c>
      <c r="J78" s="29">
        <f t="shared" si="16"/>
        <v>-0.05201342281879195</v>
      </c>
    </row>
    <row r="79" spans="1:10" ht="12.75">
      <c r="A79" s="74" t="str">
        <f>+'course enrollmnt, pg 4-6'!A80</f>
        <v>HPER-Core Curriculum</v>
      </c>
      <c r="B79" s="15">
        <v>98</v>
      </c>
      <c r="C79" s="16">
        <f>+'course enrollmnt, pg 4-6'!B80</f>
        <v>108</v>
      </c>
      <c r="D79" s="71">
        <f t="shared" si="17"/>
        <v>0.10204081632653061</v>
      </c>
      <c r="E79" s="24">
        <v>72</v>
      </c>
      <c r="F79" s="48">
        <f>+'course enrollmnt, pg 4-6'!C80</f>
        <v>36</v>
      </c>
      <c r="G79" s="59">
        <f t="shared" si="15"/>
        <v>-0.5</v>
      </c>
      <c r="H79" s="15">
        <f t="shared" si="12"/>
        <v>170</v>
      </c>
      <c r="I79" s="16">
        <f t="shared" si="13"/>
        <v>144</v>
      </c>
      <c r="J79" s="29">
        <f t="shared" si="16"/>
        <v>-0.15294117647058825</v>
      </c>
    </row>
    <row r="80" spans="1:10" ht="12.75">
      <c r="A80" s="74" t="str">
        <f>+'course enrollmnt, pg 4-6'!A81</f>
        <v>Physical Education-Professional</v>
      </c>
      <c r="B80" s="15">
        <v>793</v>
      </c>
      <c r="C80" s="16">
        <f>+'course enrollmnt, pg 4-6'!B81</f>
        <v>839</v>
      </c>
      <c r="D80" s="71">
        <f t="shared" si="17"/>
        <v>0.058007566204287514</v>
      </c>
      <c r="E80" s="24">
        <v>214</v>
      </c>
      <c r="F80" s="48">
        <f>+'course enrollmnt, pg 4-6'!C81</f>
        <v>361</v>
      </c>
      <c r="G80" s="59">
        <f t="shared" si="15"/>
        <v>0.6869158878504673</v>
      </c>
      <c r="H80" s="15">
        <f t="shared" si="12"/>
        <v>1007</v>
      </c>
      <c r="I80" s="16">
        <f t="shared" si="13"/>
        <v>1200</v>
      </c>
      <c r="J80" s="29">
        <f t="shared" si="16"/>
        <v>0.1916583912611718</v>
      </c>
    </row>
    <row r="81" spans="1:10" ht="12.75">
      <c r="A81" s="74" t="str">
        <f>+'course enrollmnt, pg 4-6'!A82</f>
        <v>Physical Education-Service</v>
      </c>
      <c r="B81" s="15">
        <v>489</v>
      </c>
      <c r="C81" s="16">
        <f>+'course enrollmnt, pg 4-6'!B82</f>
        <v>551</v>
      </c>
      <c r="D81" s="71">
        <f t="shared" si="17"/>
        <v>0.12678936605316973</v>
      </c>
      <c r="E81" s="24"/>
      <c r="F81" s="48"/>
      <c r="G81" s="59"/>
      <c r="H81" s="15">
        <f t="shared" si="12"/>
        <v>489</v>
      </c>
      <c r="I81" s="16">
        <f t="shared" si="13"/>
        <v>551</v>
      </c>
      <c r="J81" s="29">
        <f t="shared" si="16"/>
        <v>0.12678936605316973</v>
      </c>
    </row>
    <row r="82" spans="1:10" ht="12.75">
      <c r="A82" s="23" t="s">
        <v>84</v>
      </c>
      <c r="B82" s="82">
        <f>SUM(B64:B81)</f>
        <v>8700</v>
      </c>
      <c r="C82" s="83">
        <f>SUM(C64:C81)</f>
        <v>9270</v>
      </c>
      <c r="D82" s="50">
        <f t="shared" si="17"/>
        <v>0.06551724137931035</v>
      </c>
      <c r="E82" s="84">
        <f>SUM(E64:E81)</f>
        <v>8206</v>
      </c>
      <c r="F82" s="83">
        <f>SUM(F64:F81)</f>
        <v>9763</v>
      </c>
      <c r="G82" s="49">
        <f>(F82-E82)/E82</f>
        <v>0.1897392152083841</v>
      </c>
      <c r="H82" s="82">
        <f>SUM(H64:H81)</f>
        <v>16906</v>
      </c>
      <c r="I82" s="83">
        <f>SUM(I64:I81)</f>
        <v>19033</v>
      </c>
      <c r="J82" s="50">
        <f t="shared" si="16"/>
        <v>0.1258133207145392</v>
      </c>
    </row>
    <row r="83" spans="1:10" ht="12.75">
      <c r="A83" s="36" t="s">
        <v>85</v>
      </c>
      <c r="B83" s="37"/>
      <c r="C83" s="20"/>
      <c r="D83" s="22"/>
      <c r="E83" s="21"/>
      <c r="F83" s="20"/>
      <c r="G83" s="27"/>
      <c r="H83" s="19"/>
      <c r="I83" s="20"/>
      <c r="J83" s="38"/>
    </row>
    <row r="84" spans="1:10" ht="12.75">
      <c r="A84" s="14" t="s">
        <v>86</v>
      </c>
      <c r="B84" s="15">
        <v>247</v>
      </c>
      <c r="C84" s="48">
        <f>+'course enrollmnt, pg 4-6'!B85</f>
        <v>235</v>
      </c>
      <c r="D84" s="71">
        <f aca="true" t="shared" si="18" ref="D84:D92">(C84-B84)/B84</f>
        <v>-0.048582995951417005</v>
      </c>
      <c r="E84" s="24">
        <v>265</v>
      </c>
      <c r="F84" s="48">
        <f>+'course enrollmnt, pg 4-6'!C85</f>
        <v>489</v>
      </c>
      <c r="G84" s="59">
        <f aca="true" t="shared" si="19" ref="G84:G93">(F84-E84)/E84</f>
        <v>0.8452830188679246</v>
      </c>
      <c r="H84" s="15">
        <f aca="true" t="shared" si="20" ref="H84:H94">SUM(B84+E84)</f>
        <v>512</v>
      </c>
      <c r="I84" s="16">
        <f>SUM(C84+F84)</f>
        <v>724</v>
      </c>
      <c r="J84" s="71">
        <f aca="true" t="shared" si="21" ref="J84:J95">(I84-H84)/H84</f>
        <v>0.4140625</v>
      </c>
    </row>
    <row r="85" spans="1:10" ht="12.75">
      <c r="A85" s="14" t="s">
        <v>87</v>
      </c>
      <c r="B85" s="15">
        <v>570</v>
      </c>
      <c r="C85" s="48">
        <f>+'course enrollmnt, pg 4-6'!B86</f>
        <v>747</v>
      </c>
      <c r="D85" s="71">
        <f t="shared" si="18"/>
        <v>0.3105263157894737</v>
      </c>
      <c r="E85" s="24">
        <v>217</v>
      </c>
      <c r="F85" s="48">
        <f>+'course enrollmnt, pg 4-6'!C86</f>
        <v>234</v>
      </c>
      <c r="G85" s="59">
        <f t="shared" si="19"/>
        <v>0.07834101382488479</v>
      </c>
      <c r="H85" s="15">
        <f t="shared" si="20"/>
        <v>787</v>
      </c>
      <c r="I85" s="16">
        <f>SUM(C85+F85)</f>
        <v>981</v>
      </c>
      <c r="J85" s="71">
        <f t="shared" si="21"/>
        <v>0.24650571791613723</v>
      </c>
    </row>
    <row r="86" spans="1:10" ht="12.75">
      <c r="A86" s="14" t="s">
        <v>123</v>
      </c>
      <c r="B86" s="15">
        <v>1124</v>
      </c>
      <c r="C86" s="48">
        <f>+'course enrollmnt, pg 4-6'!B87</f>
        <v>1265</v>
      </c>
      <c r="D86" s="71">
        <f t="shared" si="18"/>
        <v>0.12544483985765126</v>
      </c>
      <c r="E86" s="24">
        <v>313</v>
      </c>
      <c r="F86" s="48">
        <f>+'course enrollmnt, pg 4-6'!C87</f>
        <v>503</v>
      </c>
      <c r="G86" s="59">
        <f t="shared" si="19"/>
        <v>0.6070287539936102</v>
      </c>
      <c r="H86" s="15">
        <f t="shared" si="20"/>
        <v>1437</v>
      </c>
      <c r="I86" s="16">
        <f aca="true" t="shared" si="22" ref="I86:I94">SUM(C86+F86)</f>
        <v>1768</v>
      </c>
      <c r="J86" s="71">
        <f t="shared" si="21"/>
        <v>0.2303409881697982</v>
      </c>
    </row>
    <row r="87" spans="1:10" ht="12.75">
      <c r="A87" s="131" t="s">
        <v>124</v>
      </c>
      <c r="B87" s="15">
        <v>222</v>
      </c>
      <c r="C87" s="48">
        <f>+'course enrollmnt, pg 4-6'!B88</f>
        <v>157</v>
      </c>
      <c r="D87" s="71">
        <f t="shared" si="18"/>
        <v>-0.2927927927927928</v>
      </c>
      <c r="E87" s="24"/>
      <c r="F87" s="48"/>
      <c r="G87" s="59"/>
      <c r="H87" s="15">
        <f t="shared" si="20"/>
        <v>222</v>
      </c>
      <c r="I87" s="16">
        <f t="shared" si="22"/>
        <v>157</v>
      </c>
      <c r="J87" s="71">
        <f t="shared" si="21"/>
        <v>-0.2927927927927928</v>
      </c>
    </row>
    <row r="88" spans="1:10" ht="12.75">
      <c r="A88" s="14" t="s">
        <v>88</v>
      </c>
      <c r="B88" s="15">
        <v>1818</v>
      </c>
      <c r="C88" s="48">
        <f>+'course enrollmnt, pg 4-6'!B89</f>
        <v>1666</v>
      </c>
      <c r="D88" s="71">
        <f t="shared" si="18"/>
        <v>-0.08360836083608361</v>
      </c>
      <c r="E88" s="24">
        <v>96</v>
      </c>
      <c r="F88" s="48">
        <f>+'course enrollmnt, pg 4-6'!C89</f>
        <v>52</v>
      </c>
      <c r="G88" s="59">
        <f t="shared" si="19"/>
        <v>-0.4583333333333333</v>
      </c>
      <c r="H88" s="15">
        <f t="shared" si="20"/>
        <v>1914</v>
      </c>
      <c r="I88" s="16">
        <f t="shared" si="22"/>
        <v>1718</v>
      </c>
      <c r="J88" s="71">
        <f t="shared" si="21"/>
        <v>-0.10240334378265413</v>
      </c>
    </row>
    <row r="89" spans="1:10" ht="12.75">
      <c r="A89" s="14" t="s">
        <v>125</v>
      </c>
      <c r="B89" s="15">
        <v>88</v>
      </c>
      <c r="C89" s="48">
        <f>+'course enrollmnt, pg 4-6'!B90</f>
        <v>52</v>
      </c>
      <c r="D89" s="71">
        <f t="shared" si="18"/>
        <v>-0.4090909090909091</v>
      </c>
      <c r="E89" s="24"/>
      <c r="F89" s="48"/>
      <c r="G89" s="59"/>
      <c r="H89" s="15">
        <f t="shared" si="20"/>
        <v>88</v>
      </c>
      <c r="I89" s="16">
        <f t="shared" si="22"/>
        <v>52</v>
      </c>
      <c r="J89" s="71">
        <f t="shared" si="21"/>
        <v>-0.4090909090909091</v>
      </c>
    </row>
    <row r="90" spans="1:10" ht="12.75">
      <c r="A90" s="14" t="s">
        <v>126</v>
      </c>
      <c r="B90" s="15">
        <v>297</v>
      </c>
      <c r="C90" s="48">
        <f>+'course enrollmnt, pg 4-6'!B91</f>
        <v>302</v>
      </c>
      <c r="D90" s="71">
        <f t="shared" si="18"/>
        <v>0.016835016835016835</v>
      </c>
      <c r="E90" s="24">
        <v>269</v>
      </c>
      <c r="F90" s="48">
        <f>+'course enrollmnt, pg 4-6'!C91</f>
        <v>311</v>
      </c>
      <c r="G90" s="59">
        <f t="shared" si="19"/>
        <v>0.15613382899628253</v>
      </c>
      <c r="H90" s="15">
        <f t="shared" si="20"/>
        <v>566</v>
      </c>
      <c r="I90" s="16">
        <f t="shared" si="22"/>
        <v>613</v>
      </c>
      <c r="J90" s="71">
        <f t="shared" si="21"/>
        <v>0.08303886925795052</v>
      </c>
    </row>
    <row r="91" spans="1:10" ht="12.75">
      <c r="A91" s="14" t="s">
        <v>89</v>
      </c>
      <c r="B91" s="15">
        <v>850</v>
      </c>
      <c r="C91" s="48">
        <f>+'course enrollmnt, pg 4-6'!B92</f>
        <v>1146</v>
      </c>
      <c r="D91" s="71">
        <f t="shared" si="18"/>
        <v>0.34823529411764703</v>
      </c>
      <c r="E91" s="24">
        <v>204</v>
      </c>
      <c r="F91" s="48">
        <f>+'course enrollmnt, pg 4-6'!C92</f>
        <v>267</v>
      </c>
      <c r="G91" s="59">
        <f t="shared" si="19"/>
        <v>0.3088235294117647</v>
      </c>
      <c r="H91" s="15">
        <f t="shared" si="20"/>
        <v>1054</v>
      </c>
      <c r="I91" s="16">
        <f t="shared" si="22"/>
        <v>1413</v>
      </c>
      <c r="J91" s="71">
        <f t="shared" si="21"/>
        <v>0.340607210626186</v>
      </c>
    </row>
    <row r="92" spans="1:10" ht="12.75">
      <c r="A92" s="14" t="s">
        <v>129</v>
      </c>
      <c r="B92" s="15">
        <v>89</v>
      </c>
      <c r="C92" s="48">
        <f>+'course enrollmnt, pg 4-6'!B93</f>
        <v>255</v>
      </c>
      <c r="D92" s="71">
        <f t="shared" si="18"/>
        <v>1.8651685393258426</v>
      </c>
      <c r="E92" s="24"/>
      <c r="F92" s="48"/>
      <c r="G92" s="59"/>
      <c r="H92" s="15">
        <f t="shared" si="20"/>
        <v>89</v>
      </c>
      <c r="I92" s="16">
        <f t="shared" si="22"/>
        <v>255</v>
      </c>
      <c r="J92" s="71">
        <f t="shared" si="21"/>
        <v>1.8651685393258426</v>
      </c>
    </row>
    <row r="93" spans="1:10" ht="12.75">
      <c r="A93" s="244" t="s">
        <v>90</v>
      </c>
      <c r="B93" s="245"/>
      <c r="C93" s="48"/>
      <c r="D93" s="247"/>
      <c r="E93" s="248">
        <v>2</v>
      </c>
      <c r="F93" s="48">
        <f>+'course enrollmnt, pg 4-6'!C94</f>
        <v>20</v>
      </c>
      <c r="G93" s="59">
        <f t="shared" si="19"/>
        <v>9</v>
      </c>
      <c r="H93" s="15">
        <f t="shared" si="20"/>
        <v>2</v>
      </c>
      <c r="I93" s="16">
        <f t="shared" si="22"/>
        <v>20</v>
      </c>
      <c r="J93" s="71">
        <f t="shared" si="21"/>
        <v>9</v>
      </c>
    </row>
    <row r="94" spans="1:10" ht="12.75">
      <c r="A94" s="244" t="s">
        <v>117</v>
      </c>
      <c r="B94" s="245">
        <v>96</v>
      </c>
      <c r="C94" s="48">
        <f>+'course enrollmnt, pg 4-6'!B95</f>
        <v>64</v>
      </c>
      <c r="D94" s="71">
        <f>(C94-B94)/B94</f>
        <v>-0.3333333333333333</v>
      </c>
      <c r="E94" s="248"/>
      <c r="F94" s="246"/>
      <c r="G94" s="59"/>
      <c r="H94" s="15">
        <f t="shared" si="20"/>
        <v>96</v>
      </c>
      <c r="I94" s="16">
        <f t="shared" si="22"/>
        <v>64</v>
      </c>
      <c r="J94" s="71">
        <f t="shared" si="21"/>
        <v>-0.3333333333333333</v>
      </c>
    </row>
    <row r="95" spans="1:10" ht="13.5" customHeight="1">
      <c r="A95" s="23" t="s">
        <v>91</v>
      </c>
      <c r="B95" s="52">
        <f>SUM(B84:B94)</f>
        <v>5401</v>
      </c>
      <c r="C95" s="53">
        <f>SUM(C84:C94)</f>
        <v>5889</v>
      </c>
      <c r="D95" s="50">
        <f>(C95-B95)/B95</f>
        <v>0.09035363821514535</v>
      </c>
      <c r="E95" s="80">
        <f>SUM(E84:E94)</f>
        <v>1366</v>
      </c>
      <c r="F95" s="53">
        <f>SUM(F84:F94)</f>
        <v>1876</v>
      </c>
      <c r="G95" s="49">
        <f>(F95-E95)/E95</f>
        <v>0.3733528550512445</v>
      </c>
      <c r="H95" s="52">
        <f>SUM(H84:H94)</f>
        <v>6767</v>
      </c>
      <c r="I95" s="53">
        <f>SUM(I84:I94)</f>
        <v>7765</v>
      </c>
      <c r="J95" s="50">
        <f t="shared" si="21"/>
        <v>0.1474804196837594</v>
      </c>
    </row>
    <row r="96" spans="1:10" ht="12.75">
      <c r="A96" s="279" t="s">
        <v>92</v>
      </c>
      <c r="B96" s="86"/>
      <c r="C96" s="53"/>
      <c r="D96" s="57"/>
      <c r="E96" s="80">
        <v>9105</v>
      </c>
      <c r="F96" s="53">
        <f>+'course enrollmnt, pg 4-6'!C97</f>
        <v>9798</v>
      </c>
      <c r="G96" s="49">
        <f>(F96-E96)/E96</f>
        <v>0.07611202635914333</v>
      </c>
      <c r="H96" s="52">
        <f>SUM(B96+E96)</f>
        <v>9105</v>
      </c>
      <c r="I96" s="53">
        <f>SUM(C96+F96)</f>
        <v>9798</v>
      </c>
      <c r="J96" s="50">
        <f>(I96-H96)/H96</f>
        <v>0.07611202635914333</v>
      </c>
    </row>
    <row r="97" spans="1:10" ht="12.75">
      <c r="A97" s="303" t="s">
        <v>10</v>
      </c>
      <c r="B97" s="304"/>
      <c r="C97" s="305"/>
      <c r="D97" s="306"/>
      <c r="E97" s="248"/>
      <c r="F97" s="305"/>
      <c r="G97" s="307"/>
      <c r="H97" s="245"/>
      <c r="I97" s="305"/>
      <c r="J97" s="308"/>
    </row>
    <row r="98" spans="1:10" s="302" customFormat="1" ht="12.75">
      <c r="A98" s="316" t="s">
        <v>19</v>
      </c>
      <c r="B98" s="314">
        <v>307</v>
      </c>
      <c r="C98" s="312">
        <f>+'course enrollmnt, pg 4-6'!B99</f>
        <v>265</v>
      </c>
      <c r="D98" s="59">
        <f>(C98-B98)/B98</f>
        <v>-0.13680781758957655</v>
      </c>
      <c r="E98" s="314"/>
      <c r="F98" s="312"/>
      <c r="G98" s="315"/>
      <c r="H98" s="313">
        <f>B98+E98</f>
        <v>307</v>
      </c>
      <c r="I98" s="312">
        <f>C98+F98</f>
        <v>265</v>
      </c>
      <c r="J98" s="71">
        <f>(I98-H98)/H98</f>
        <v>-0.13680781758957655</v>
      </c>
    </row>
    <row r="99" spans="1:10" ht="12.75">
      <c r="A99" s="309" t="s">
        <v>93</v>
      </c>
      <c r="B99" s="19">
        <v>424</v>
      </c>
      <c r="C99" s="310">
        <f>+'course enrollmnt, pg 4-6'!B100</f>
        <v>436</v>
      </c>
      <c r="D99" s="311">
        <f>(C99-B99)/B99</f>
        <v>0.02830188679245283</v>
      </c>
      <c r="E99" s="21"/>
      <c r="F99" s="20"/>
      <c r="G99" s="27"/>
      <c r="H99" s="19">
        <f aca="true" t="shared" si="23" ref="H99:I101">SUM(B99+E99)</f>
        <v>424</v>
      </c>
      <c r="I99" s="20">
        <f t="shared" si="23"/>
        <v>436</v>
      </c>
      <c r="J99" s="311">
        <f>(I99-H99)/H99</f>
        <v>0.02830188679245283</v>
      </c>
    </row>
    <row r="100" spans="1:10" ht="12.75">
      <c r="A100" s="14" t="s">
        <v>36</v>
      </c>
      <c r="B100" s="15">
        <v>831</v>
      </c>
      <c r="C100" s="48">
        <f>+'course enrollmnt, pg 4-6'!B101</f>
        <v>1054</v>
      </c>
      <c r="D100" s="71">
        <f>(C100-B100)/B100</f>
        <v>0.2683513838748496</v>
      </c>
      <c r="E100" s="24"/>
      <c r="F100" s="16"/>
      <c r="G100" s="30"/>
      <c r="H100" s="15">
        <f t="shared" si="23"/>
        <v>831</v>
      </c>
      <c r="I100" s="16">
        <f t="shared" si="23"/>
        <v>1054</v>
      </c>
      <c r="J100" s="71">
        <f>(I100-H100)/H100</f>
        <v>0.2683513838748496</v>
      </c>
    </row>
    <row r="101" spans="1:10" ht="12.75">
      <c r="A101" s="14" t="s">
        <v>44</v>
      </c>
      <c r="B101" s="15">
        <v>1676</v>
      </c>
      <c r="C101" s="48">
        <f>+'course enrollmnt, pg 4-6'!B102</f>
        <v>1736</v>
      </c>
      <c r="D101" s="71">
        <f>(C101-B101)/B101</f>
        <v>0.03579952267303103</v>
      </c>
      <c r="E101" s="24"/>
      <c r="F101" s="16"/>
      <c r="G101" s="30"/>
      <c r="H101" s="15">
        <f t="shared" si="23"/>
        <v>1676</v>
      </c>
      <c r="I101" s="16">
        <f t="shared" si="23"/>
        <v>1736</v>
      </c>
      <c r="J101" s="71">
        <f>(I101-H101)/H101</f>
        <v>0.03579952267303103</v>
      </c>
    </row>
    <row r="102" spans="1:10" ht="12.75">
      <c r="A102" s="23" t="s">
        <v>94</v>
      </c>
      <c r="B102" s="82">
        <f>SUM(B98:B101)</f>
        <v>3238</v>
      </c>
      <c r="C102" s="53">
        <f>SUM(C98:C101)</f>
        <v>3491</v>
      </c>
      <c r="D102" s="50">
        <f>(C102-B102)/B102</f>
        <v>0.07813465101914763</v>
      </c>
      <c r="E102" s="80"/>
      <c r="F102" s="53"/>
      <c r="G102" s="85"/>
      <c r="H102" s="52">
        <f>SUM(H98:H101)</f>
        <v>3238</v>
      </c>
      <c r="I102" s="53">
        <f>SUM(I98:I101)</f>
        <v>3491</v>
      </c>
      <c r="J102" s="50">
        <f>(I102-H102)/H102</f>
        <v>0.07813465101914763</v>
      </c>
    </row>
    <row r="103" spans="1:10" ht="12.75">
      <c r="A103" s="34" t="s">
        <v>95</v>
      </c>
      <c r="B103" s="35"/>
      <c r="C103" s="16"/>
      <c r="D103" s="17"/>
      <c r="E103" s="24"/>
      <c r="F103" s="16"/>
      <c r="G103" s="30"/>
      <c r="H103" s="15"/>
      <c r="I103" s="16"/>
      <c r="J103" s="33"/>
    </row>
    <row r="104" spans="1:10" ht="12.75">
      <c r="A104" s="429" t="s">
        <v>96</v>
      </c>
      <c r="B104" s="15">
        <v>172</v>
      </c>
      <c r="C104" s="48">
        <f>+'course enrollmnt, pg 4-6'!B105</f>
        <v>224</v>
      </c>
      <c r="D104" s="71">
        <f>(C104-B104)/B104</f>
        <v>0.3023255813953488</v>
      </c>
      <c r="E104" s="24"/>
      <c r="F104" s="16">
        <f>+'course enrollmnt, pg 4-6'!C105</f>
        <v>12</v>
      </c>
      <c r="G104" s="59"/>
      <c r="H104" s="15">
        <f aca="true" t="shared" si="24" ref="H104:I109">SUM(B104+E104)</f>
        <v>172</v>
      </c>
      <c r="I104" s="16">
        <f t="shared" si="24"/>
        <v>236</v>
      </c>
      <c r="J104" s="29">
        <f aca="true" t="shared" si="25" ref="J104:J110">(I104-H104)/H104</f>
        <v>0.37209302325581395</v>
      </c>
    </row>
    <row r="105" spans="1:10" ht="12.75">
      <c r="A105" s="429" t="s">
        <v>97</v>
      </c>
      <c r="B105" s="15"/>
      <c r="C105" s="48"/>
      <c r="D105" s="71"/>
      <c r="E105" s="24">
        <v>1302</v>
      </c>
      <c r="F105" s="16">
        <f>+'course enrollmnt, pg 4-6'!C106</f>
        <v>1197</v>
      </c>
      <c r="G105" s="59">
        <f>(F105-E105)/E105</f>
        <v>-0.08064516129032258</v>
      </c>
      <c r="H105" s="15">
        <f t="shared" si="24"/>
        <v>1302</v>
      </c>
      <c r="I105" s="16">
        <f t="shared" si="24"/>
        <v>1197</v>
      </c>
      <c r="J105" s="29">
        <f t="shared" si="25"/>
        <v>-0.08064516129032258</v>
      </c>
    </row>
    <row r="106" spans="1:10" ht="12.75">
      <c r="A106" s="429" t="s">
        <v>98</v>
      </c>
      <c r="B106" s="15"/>
      <c r="C106" s="48"/>
      <c r="D106" s="71"/>
      <c r="E106" s="24">
        <v>433</v>
      </c>
      <c r="F106" s="16">
        <f>+'course enrollmnt, pg 4-6'!C107</f>
        <v>403</v>
      </c>
      <c r="G106" s="59">
        <f>(F106-E106)/E106</f>
        <v>-0.06928406466512702</v>
      </c>
      <c r="H106" s="15">
        <f t="shared" si="24"/>
        <v>433</v>
      </c>
      <c r="I106" s="16">
        <f t="shared" si="24"/>
        <v>403</v>
      </c>
      <c r="J106" s="29">
        <f t="shared" si="25"/>
        <v>-0.06928406466512702</v>
      </c>
    </row>
    <row r="107" spans="1:10" ht="12.75">
      <c r="A107" s="430" t="s">
        <v>151</v>
      </c>
      <c r="B107" s="15"/>
      <c r="C107" s="48">
        <f>+'course enrollmnt, pg 4-6'!B108</f>
        <v>16</v>
      </c>
      <c r="D107" s="71"/>
      <c r="E107" s="24"/>
      <c r="F107" s="16"/>
      <c r="G107" s="59"/>
      <c r="H107" s="15"/>
      <c r="I107" s="16">
        <f t="shared" si="24"/>
        <v>16</v>
      </c>
      <c r="J107" s="29"/>
    </row>
    <row r="108" spans="1:10" ht="12.75">
      <c r="A108" s="430" t="s">
        <v>152</v>
      </c>
      <c r="B108" s="15"/>
      <c r="C108" s="48">
        <f>+'course enrollmnt, pg 4-6'!B109</f>
        <v>120</v>
      </c>
      <c r="D108" s="71"/>
      <c r="E108" s="24"/>
      <c r="F108" s="16"/>
      <c r="G108" s="59"/>
      <c r="H108" s="15"/>
      <c r="I108" s="16">
        <f t="shared" si="24"/>
        <v>120</v>
      </c>
      <c r="J108" s="29"/>
    </row>
    <row r="109" spans="1:10" ht="12.75">
      <c r="A109" s="429" t="s">
        <v>99</v>
      </c>
      <c r="B109" s="15">
        <v>3922</v>
      </c>
      <c r="C109" s="48">
        <f>+'course enrollmnt, pg 4-6'!B110</f>
        <v>4368</v>
      </c>
      <c r="D109" s="71">
        <f>(C109-B109)/B109</f>
        <v>0.11371749107598164</v>
      </c>
      <c r="E109" s="24">
        <v>842</v>
      </c>
      <c r="F109" s="16">
        <f>+'course enrollmnt, pg 4-6'!C110</f>
        <v>798</v>
      </c>
      <c r="G109" s="59">
        <f>(F109-E109)/E109</f>
        <v>-0.052256532066508314</v>
      </c>
      <c r="H109" s="15">
        <f t="shared" si="24"/>
        <v>4764</v>
      </c>
      <c r="I109" s="16">
        <f t="shared" si="24"/>
        <v>5166</v>
      </c>
      <c r="J109" s="29">
        <f t="shared" si="25"/>
        <v>0.08438287153652393</v>
      </c>
    </row>
    <row r="110" spans="1:10" ht="12.75">
      <c r="A110" s="23" t="s">
        <v>100</v>
      </c>
      <c r="B110" s="82">
        <f>SUM(B104:B109)</f>
        <v>4094</v>
      </c>
      <c r="C110" s="53">
        <f>SUM(C104:C109)</f>
        <v>4728</v>
      </c>
      <c r="D110" s="50">
        <f>(C110-B110)/B110</f>
        <v>0.15486077186126038</v>
      </c>
      <c r="E110" s="80">
        <f>SUM(E104:E109)</f>
        <v>2577</v>
      </c>
      <c r="F110" s="53">
        <f>SUM(F104:F109)</f>
        <v>2410</v>
      </c>
      <c r="G110" s="49">
        <f>(F110-E110)/E110</f>
        <v>-0.06480403570042685</v>
      </c>
      <c r="H110" s="52">
        <f>SUM(H104:H109)</f>
        <v>6671</v>
      </c>
      <c r="I110" s="53">
        <f>SUM(I104:I109)</f>
        <v>7138</v>
      </c>
      <c r="J110" s="50">
        <f t="shared" si="25"/>
        <v>0.07000449707690001</v>
      </c>
    </row>
    <row r="111" spans="1:10" ht="12.75">
      <c r="A111" s="39" t="s">
        <v>20</v>
      </c>
      <c r="B111" s="54"/>
      <c r="C111" s="16"/>
      <c r="D111" s="56"/>
      <c r="E111" s="68"/>
      <c r="F111" s="55"/>
      <c r="G111" s="75"/>
      <c r="H111" s="54"/>
      <c r="I111" s="55"/>
      <c r="J111" s="56"/>
    </row>
    <row r="112" spans="1:10" ht="12.75">
      <c r="A112" s="58" t="s">
        <v>20</v>
      </c>
      <c r="B112" s="54">
        <v>19</v>
      </c>
      <c r="C112" s="16">
        <f>+'course enrollmnt, pg 4-6'!B113</f>
        <v>11</v>
      </c>
      <c r="D112" s="71">
        <f>(C112-B112)/B112</f>
        <v>-0.42105263157894735</v>
      </c>
      <c r="E112" s="68"/>
      <c r="F112" s="55"/>
      <c r="G112" s="75"/>
      <c r="H112" s="15">
        <f>SUM(B112+E112)</f>
        <v>19</v>
      </c>
      <c r="I112" s="16">
        <f>SUM(C112+F112)</f>
        <v>11</v>
      </c>
      <c r="J112" s="71">
        <f>(I112-H112)/H112</f>
        <v>-0.42105263157894735</v>
      </c>
    </row>
    <row r="113" spans="1:10" ht="12.75">
      <c r="A113" s="14" t="s">
        <v>101</v>
      </c>
      <c r="B113" s="15">
        <v>4</v>
      </c>
      <c r="C113" s="16">
        <f>+'course enrollmnt, pg 4-6'!B114</f>
        <v>2</v>
      </c>
      <c r="D113" s="71">
        <f>(C113-B113)/B113</f>
        <v>-0.5</v>
      </c>
      <c r="E113" s="24"/>
      <c r="F113" s="16"/>
      <c r="G113" s="31"/>
      <c r="H113" s="15">
        <f>SUM(B113+E113)</f>
        <v>4</v>
      </c>
      <c r="I113" s="16">
        <f>SUM(C113+F113)</f>
        <v>2</v>
      </c>
      <c r="J113" s="71">
        <f>(I113-H113)/H113</f>
        <v>-0.5</v>
      </c>
    </row>
    <row r="114" spans="1:10" ht="12.75">
      <c r="A114" s="23" t="s">
        <v>102</v>
      </c>
      <c r="B114" s="82">
        <f>SUM(B112:B113)</f>
        <v>23</v>
      </c>
      <c r="C114" s="53">
        <f>SUM(C112:C113)</f>
        <v>13</v>
      </c>
      <c r="D114" s="50">
        <f>(C114-B114)/B114</f>
        <v>-0.43478260869565216</v>
      </c>
      <c r="E114" s="80"/>
      <c r="F114" s="53"/>
      <c r="G114" s="81"/>
      <c r="H114" s="52">
        <f>SUM(H111:H113)</f>
        <v>23</v>
      </c>
      <c r="I114" s="53">
        <f>SUM(I111:I113)</f>
        <v>13</v>
      </c>
      <c r="J114" s="50">
        <f>(I114-H114)/H114</f>
        <v>-0.43478260869565216</v>
      </c>
    </row>
    <row r="115" spans="1:10" ht="12.75">
      <c r="A115" s="41" t="s">
        <v>14</v>
      </c>
      <c r="B115" s="87">
        <f>SUM(B45+B46+B62+B82+B95+B96+B102+B110+B114)</f>
        <v>114606</v>
      </c>
      <c r="C115" s="88">
        <f>SUM(C45+C46+C62+C82+C95+C96+C102+C110+C114)</f>
        <v>122175</v>
      </c>
      <c r="D115" s="46">
        <f>(C115-B115)/B115</f>
        <v>0.06604366263546411</v>
      </c>
      <c r="E115" s="87">
        <f>SUM(E45+E46+E62+E82+E95+E96+E102+E110+E114)</f>
        <v>35421</v>
      </c>
      <c r="F115" s="326">
        <f>SUM(F45+F46+F62+F82+F95+F96+F102+F110+F114)</f>
        <v>38638</v>
      </c>
      <c r="G115" s="327">
        <f>(F115-E115)/E115</f>
        <v>0.09082182885858671</v>
      </c>
      <c r="H115" s="328">
        <f>SUM(H45+H46+H62+H82+H95+H96+H102+H110+H114)</f>
        <v>150027</v>
      </c>
      <c r="I115" s="325">
        <f>SUM(I45+I46+I62+I82+I95+I96+I102+I110+I114)</f>
        <v>160813</v>
      </c>
      <c r="J115" s="50">
        <f>(I115-H115)/H115</f>
        <v>0.07189372579602338</v>
      </c>
    </row>
    <row r="116" spans="1:10" ht="12.75">
      <c r="A116" s="466"/>
      <c r="B116" s="467"/>
      <c r="C116" s="467"/>
      <c r="D116" s="467"/>
      <c r="E116" s="467"/>
      <c r="F116" s="467"/>
      <c r="G116" s="467"/>
      <c r="H116" s="467"/>
      <c r="I116" s="467"/>
      <c r="J116" s="467"/>
    </row>
    <row r="117" spans="1:10" ht="12.75">
      <c r="A117" s="468" t="s">
        <v>174</v>
      </c>
      <c r="B117" s="469"/>
      <c r="C117" s="469"/>
      <c r="D117" s="469"/>
      <c r="E117" s="469"/>
      <c r="F117" s="469"/>
      <c r="G117" s="469"/>
      <c r="H117" s="469"/>
      <c r="I117" s="469"/>
      <c r="J117" s="469"/>
    </row>
    <row r="118" spans="1:10" ht="12.75">
      <c r="A118" s="468" t="s">
        <v>173</v>
      </c>
      <c r="B118" s="469"/>
      <c r="C118" s="469"/>
      <c r="D118" s="469"/>
      <c r="E118" s="469"/>
      <c r="F118" s="469"/>
      <c r="G118" s="469"/>
      <c r="H118" s="469"/>
      <c r="I118" s="469"/>
      <c r="J118" s="469"/>
    </row>
    <row r="119" ht="12.75">
      <c r="A119" s="69"/>
    </row>
  </sheetData>
  <mergeCells count="10">
    <mergeCell ref="A1:J1"/>
    <mergeCell ref="A2:J2"/>
    <mergeCell ref="A3:J3"/>
    <mergeCell ref="B5:D5"/>
    <mergeCell ref="E5:G5"/>
    <mergeCell ref="H5:J5"/>
    <mergeCell ref="A116:J116"/>
    <mergeCell ref="A117:J117"/>
    <mergeCell ref="A118:J118"/>
    <mergeCell ref="A4:J4"/>
  </mergeCells>
  <printOptions horizontalCentered="1"/>
  <pageMargins left="0.25" right="0.25" top="1" bottom="1" header="0.5" footer="0.5"/>
  <pageSetup firstPageNumber="7" useFirstPageNumber="1" horizontalDpi="600" verticalDpi="600" orientation="portrait" scale="80" r:id="rId1"/>
  <headerFooter alignWithMargins="0">
    <oddFooter>&amp;L&amp;8Note: Total student credit hours exclude SAB (Study Abroad) courses. 40 student credit hours (sch) were excluded in spring 2002 and 0 excluded in spring 2001.
&amp;C
&amp;ROffice of IRAA
04/11/02
Page &amp;P
</oddFooter>
  </headerFooter>
  <rowBreaks count="2" manualBreakCount="2">
    <brk id="46" max="255" man="1"/>
    <brk id="8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26"/>
  <sheetViews>
    <sheetView workbookViewId="0" topLeftCell="A1">
      <selection activeCell="A4" sqref="A4:P26"/>
    </sheetView>
  </sheetViews>
  <sheetFormatPr defaultColWidth="9.140625" defaultRowHeight="12.75"/>
  <cols>
    <col min="1" max="1" width="14.8515625" style="3" customWidth="1"/>
    <col min="2" max="2" width="7.57421875" style="3" customWidth="1"/>
    <col min="3" max="3" width="7.7109375" style="3" customWidth="1"/>
    <col min="4" max="4" width="8.140625" style="3" bestFit="1" customWidth="1"/>
    <col min="5" max="5" width="6.8515625" style="3" customWidth="1"/>
    <col min="6" max="6" width="7.28125" style="3" customWidth="1"/>
    <col min="7" max="7" width="9.00390625" style="3" bestFit="1" customWidth="1"/>
    <col min="8" max="8" width="6.00390625" style="3" customWidth="1"/>
    <col min="9" max="9" width="6.7109375" style="3" customWidth="1"/>
    <col min="10" max="10" width="7.421875" style="3" bestFit="1" customWidth="1"/>
    <col min="11" max="12" width="7.00390625" style="3" bestFit="1" customWidth="1"/>
    <col min="13" max="13" width="7.7109375" style="3" bestFit="1" customWidth="1"/>
    <col min="14" max="15" width="7.421875" style="3" bestFit="1" customWidth="1"/>
    <col min="16" max="16" width="8.28125" style="3" customWidth="1"/>
    <col min="17" max="17" width="14.7109375" style="3" customWidth="1"/>
    <col min="18" max="16384" width="9.140625" style="3" customWidth="1"/>
  </cols>
  <sheetData>
    <row r="1" spans="1:16" ht="12.75">
      <c r="A1" s="462" t="s">
        <v>0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</row>
    <row r="2" spans="1:16" ht="12.75">
      <c r="A2" s="462" t="s">
        <v>153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187"/>
      <c r="P2" s="187"/>
    </row>
    <row r="3" spans="1:16" ht="12.75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</row>
    <row r="4" spans="1:16" ht="12.75">
      <c r="A4" s="478" t="s">
        <v>114</v>
      </c>
      <c r="B4" s="478"/>
      <c r="C4" s="478"/>
      <c r="D4" s="478"/>
      <c r="E4" s="478"/>
      <c r="F4" s="478"/>
      <c r="G4" s="478"/>
      <c r="H4" s="478"/>
      <c r="I4" s="478"/>
      <c r="J4" s="478"/>
      <c r="K4" s="478"/>
      <c r="L4" s="478"/>
      <c r="M4" s="478"/>
      <c r="N4" s="478"/>
      <c r="O4" s="478"/>
      <c r="P4" s="478"/>
    </row>
    <row r="5" spans="1:16" ht="12.75">
      <c r="A5" s="444"/>
      <c r="B5" s="444"/>
      <c r="C5" s="444"/>
      <c r="D5" s="444"/>
      <c r="E5" s="444"/>
      <c r="F5" s="444"/>
      <c r="G5" s="444"/>
      <c r="H5" s="444"/>
      <c r="I5" s="444"/>
      <c r="J5" s="444"/>
      <c r="K5" s="444"/>
      <c r="L5" s="444"/>
      <c r="M5" s="444"/>
      <c r="N5" s="444"/>
      <c r="O5" s="448"/>
      <c r="P5" s="448"/>
    </row>
    <row r="6" spans="1:16" ht="12.75">
      <c r="A6" s="449"/>
      <c r="B6" s="449"/>
      <c r="C6" s="449"/>
      <c r="D6" s="449"/>
      <c r="E6" s="449"/>
      <c r="F6" s="449"/>
      <c r="G6" s="449"/>
      <c r="H6" s="449"/>
      <c r="I6" s="449"/>
      <c r="J6" s="449"/>
      <c r="K6" s="449"/>
      <c r="L6" s="449"/>
      <c r="M6" s="449"/>
      <c r="N6" s="449"/>
      <c r="O6" s="450"/>
      <c r="P6" s="450"/>
    </row>
    <row r="7" spans="1:16" s="42" customFormat="1" ht="12.75">
      <c r="A7" s="434" t="s">
        <v>1</v>
      </c>
      <c r="B7" s="481" t="s">
        <v>115</v>
      </c>
      <c r="C7" s="482"/>
      <c r="D7" s="482"/>
      <c r="E7" s="482"/>
      <c r="F7" s="482"/>
      <c r="G7" s="482"/>
      <c r="H7" s="482"/>
      <c r="I7" s="482"/>
      <c r="J7" s="482"/>
      <c r="K7" s="482"/>
      <c r="L7" s="482"/>
      <c r="M7" s="482"/>
      <c r="N7" s="482"/>
      <c r="O7" s="482"/>
      <c r="P7" s="483"/>
    </row>
    <row r="8" spans="1:16" s="43" customFormat="1" ht="18" customHeight="1">
      <c r="A8" s="489"/>
      <c r="B8" s="484" t="s">
        <v>116</v>
      </c>
      <c r="C8" s="485"/>
      <c r="D8" s="486"/>
      <c r="E8" s="484" t="s">
        <v>133</v>
      </c>
      <c r="F8" s="487"/>
      <c r="G8" s="488"/>
      <c r="H8" s="484" t="s">
        <v>134</v>
      </c>
      <c r="I8" s="485"/>
      <c r="J8" s="486"/>
      <c r="K8" s="484" t="s">
        <v>135</v>
      </c>
      <c r="L8" s="485"/>
      <c r="M8" s="486"/>
      <c r="N8" s="441" t="s">
        <v>2</v>
      </c>
      <c r="O8" s="442"/>
      <c r="P8" s="433"/>
    </row>
    <row r="9" spans="1:16" s="44" customFormat="1" ht="30" customHeight="1">
      <c r="A9" s="490"/>
      <c r="B9" s="5">
        <v>2001</v>
      </c>
      <c r="C9" s="6">
        <v>2002</v>
      </c>
      <c r="D9" s="8" t="s">
        <v>110</v>
      </c>
      <c r="E9" s="5">
        <v>2001</v>
      </c>
      <c r="F9" s="6">
        <v>2002</v>
      </c>
      <c r="G9" s="7" t="s">
        <v>110</v>
      </c>
      <c r="H9" s="5">
        <v>2001</v>
      </c>
      <c r="I9" s="6">
        <v>2002</v>
      </c>
      <c r="J9" s="7" t="s">
        <v>110</v>
      </c>
      <c r="K9" s="5">
        <v>2001</v>
      </c>
      <c r="L9" s="6">
        <v>2002</v>
      </c>
      <c r="M9" s="93" t="s">
        <v>110</v>
      </c>
      <c r="N9" s="5">
        <v>2001</v>
      </c>
      <c r="O9" s="6">
        <v>2002</v>
      </c>
      <c r="P9" s="93" t="s">
        <v>110</v>
      </c>
    </row>
    <row r="10" spans="1:16" ht="12.75">
      <c r="A10" s="329" t="s">
        <v>4</v>
      </c>
      <c r="B10" s="188">
        <v>60787</v>
      </c>
      <c r="C10" s="189">
        <v>64868</v>
      </c>
      <c r="D10" s="190">
        <f>(C10-B10)/B10</f>
        <v>0.06713606527711517</v>
      </c>
      <c r="E10" s="191">
        <v>17096</v>
      </c>
      <c r="F10" s="192">
        <v>18484</v>
      </c>
      <c r="G10" s="190">
        <f>(F10-E10)/E10</f>
        <v>0.08118858212447357</v>
      </c>
      <c r="H10" s="394">
        <v>1208</v>
      </c>
      <c r="I10" s="189">
        <v>1383</v>
      </c>
      <c r="J10" s="190">
        <f>(I10-H10)/H10</f>
        <v>0.14486754966887416</v>
      </c>
      <c r="K10" s="191">
        <v>3350</v>
      </c>
      <c r="L10" s="189">
        <v>3794</v>
      </c>
      <c r="M10" s="190">
        <f aca="true" t="shared" si="0" ref="M10:M17">(L10-K10)/K10</f>
        <v>0.1325373134328358</v>
      </c>
      <c r="N10" s="276">
        <f aca="true" t="shared" si="1" ref="N10:N17">SUM(B10+E10+H10+K10)</f>
        <v>82441</v>
      </c>
      <c r="O10" s="277">
        <f aca="true" t="shared" si="2" ref="O10:O19">C10+F10+I10+L10</f>
        <v>88529</v>
      </c>
      <c r="P10" s="193">
        <f aca="true" t="shared" si="3" ref="P10:P19">(O10-N10)/N10</f>
        <v>0.07384675100981308</v>
      </c>
    </row>
    <row r="11" spans="1:16" ht="12.75">
      <c r="A11" s="330" t="s">
        <v>8</v>
      </c>
      <c r="B11" s="194">
        <v>848</v>
      </c>
      <c r="C11" s="194">
        <v>904</v>
      </c>
      <c r="D11" s="190">
        <f>(C11-B11)/B11</f>
        <v>0.0660377358490566</v>
      </c>
      <c r="E11" s="195">
        <v>90</v>
      </c>
      <c r="F11" s="196">
        <v>192</v>
      </c>
      <c r="G11" s="190">
        <f aca="true" t="shared" si="4" ref="G11:G17">(F11-E11)/E11</f>
        <v>1.1333333333333333</v>
      </c>
      <c r="H11" s="197"/>
      <c r="I11" s="198">
        <v>120</v>
      </c>
      <c r="J11" s="190"/>
      <c r="K11" s="195">
        <v>25</v>
      </c>
      <c r="L11" s="194">
        <v>24</v>
      </c>
      <c r="M11" s="190">
        <f>(L11-K11)/K11</f>
        <v>-0.04</v>
      </c>
      <c r="N11" s="195">
        <f>SUM(B11+E11+H11+K11)</f>
        <v>963</v>
      </c>
      <c r="O11" s="194">
        <f t="shared" si="2"/>
        <v>1240</v>
      </c>
      <c r="P11" s="193">
        <f>(O11-N11)/N11</f>
        <v>0.28764278296988577</v>
      </c>
    </row>
    <row r="12" spans="1:16" ht="12.75">
      <c r="A12" s="331" t="s">
        <v>5</v>
      </c>
      <c r="B12" s="194">
        <v>8879</v>
      </c>
      <c r="C12" s="194">
        <v>8877</v>
      </c>
      <c r="D12" s="190">
        <f aca="true" t="shared" si="5" ref="D12:D19">(C12-B12)/B12</f>
        <v>-0.00022525059128280213</v>
      </c>
      <c r="E12" s="195">
        <v>12687</v>
      </c>
      <c r="F12" s="196">
        <v>12242</v>
      </c>
      <c r="G12" s="190">
        <f t="shared" si="4"/>
        <v>-0.0350752739024198</v>
      </c>
      <c r="H12" s="243">
        <v>1748</v>
      </c>
      <c r="I12" s="194">
        <v>2082</v>
      </c>
      <c r="J12" s="190">
        <f>(I12-H12)/H12</f>
        <v>0.19107551487414187</v>
      </c>
      <c r="K12" s="195">
        <v>599</v>
      </c>
      <c r="L12" s="194">
        <v>605</v>
      </c>
      <c r="M12" s="190">
        <f t="shared" si="0"/>
        <v>0.01001669449081803</v>
      </c>
      <c r="N12" s="195">
        <f t="shared" si="1"/>
        <v>23913</v>
      </c>
      <c r="O12" s="188">
        <f t="shared" si="2"/>
        <v>23806</v>
      </c>
      <c r="P12" s="193">
        <f t="shared" si="3"/>
        <v>-0.004474553590097436</v>
      </c>
    </row>
    <row r="13" spans="1:16" ht="12.75">
      <c r="A13" s="331" t="s">
        <v>6</v>
      </c>
      <c r="B13" s="194">
        <v>3888</v>
      </c>
      <c r="C13" s="194">
        <v>4367</v>
      </c>
      <c r="D13" s="190">
        <f t="shared" si="5"/>
        <v>0.12319958847736626</v>
      </c>
      <c r="E13" s="195">
        <v>10026</v>
      </c>
      <c r="F13" s="196">
        <v>11893</v>
      </c>
      <c r="G13" s="190">
        <f t="shared" si="4"/>
        <v>0.18621583881907042</v>
      </c>
      <c r="H13" s="197">
        <v>205</v>
      </c>
      <c r="I13" s="198">
        <v>183</v>
      </c>
      <c r="J13" s="190">
        <f>(I13-H13)/H13</f>
        <v>-0.1073170731707317</v>
      </c>
      <c r="K13" s="195">
        <v>2787</v>
      </c>
      <c r="L13" s="194">
        <v>2590</v>
      </c>
      <c r="M13" s="190">
        <f t="shared" si="0"/>
        <v>-0.07068532472192321</v>
      </c>
      <c r="N13" s="195">
        <f t="shared" si="1"/>
        <v>16906</v>
      </c>
      <c r="O13" s="194">
        <f t="shared" si="2"/>
        <v>19033</v>
      </c>
      <c r="P13" s="193">
        <f t="shared" si="3"/>
        <v>0.1258133207145392</v>
      </c>
    </row>
    <row r="14" spans="1:16" ht="12.75">
      <c r="A14" s="331" t="s">
        <v>7</v>
      </c>
      <c r="B14" s="194">
        <v>2945</v>
      </c>
      <c r="C14" s="194">
        <v>3243</v>
      </c>
      <c r="D14" s="190">
        <f t="shared" si="5"/>
        <v>0.10118845500848897</v>
      </c>
      <c r="E14" s="195">
        <v>3388</v>
      </c>
      <c r="F14" s="196">
        <v>3902</v>
      </c>
      <c r="G14" s="190">
        <f t="shared" si="4"/>
        <v>0.15171192443919718</v>
      </c>
      <c r="H14" s="197">
        <v>45</v>
      </c>
      <c r="I14" s="198">
        <v>27</v>
      </c>
      <c r="J14" s="190"/>
      <c r="K14" s="195">
        <v>389</v>
      </c>
      <c r="L14" s="194">
        <v>593</v>
      </c>
      <c r="M14" s="190">
        <f t="shared" si="0"/>
        <v>0.5244215938303342</v>
      </c>
      <c r="N14" s="195">
        <f t="shared" si="1"/>
        <v>6767</v>
      </c>
      <c r="O14" s="194">
        <f t="shared" si="2"/>
        <v>7765</v>
      </c>
      <c r="P14" s="193">
        <f t="shared" si="3"/>
        <v>0.1474804196837594</v>
      </c>
    </row>
    <row r="15" spans="1:16" ht="12.75">
      <c r="A15" s="331" t="s">
        <v>9</v>
      </c>
      <c r="B15" s="194">
        <v>4649</v>
      </c>
      <c r="C15" s="360">
        <v>5237.5</v>
      </c>
      <c r="D15" s="190">
        <f t="shared" si="5"/>
        <v>0.12658636265863626</v>
      </c>
      <c r="E15" s="195">
        <v>3825</v>
      </c>
      <c r="F15" s="359">
        <v>3846.5</v>
      </c>
      <c r="G15" s="190">
        <f t="shared" si="4"/>
        <v>0.005620915032679739</v>
      </c>
      <c r="H15" s="197">
        <v>78</v>
      </c>
      <c r="I15" s="199">
        <v>132</v>
      </c>
      <c r="J15" s="190">
        <f>(I15-H15)/H15</f>
        <v>0.6923076923076923</v>
      </c>
      <c r="K15" s="195">
        <v>553</v>
      </c>
      <c r="L15" s="194">
        <v>582</v>
      </c>
      <c r="M15" s="190">
        <f t="shared" si="0"/>
        <v>0.05244122965641953</v>
      </c>
      <c r="N15" s="195">
        <f t="shared" si="1"/>
        <v>9105</v>
      </c>
      <c r="O15" s="194">
        <f t="shared" si="2"/>
        <v>9798</v>
      </c>
      <c r="P15" s="193">
        <f t="shared" si="3"/>
        <v>0.07611202635914333</v>
      </c>
    </row>
    <row r="16" spans="1:16" s="393" customFormat="1" ht="12.75">
      <c r="A16" s="390" t="s">
        <v>10</v>
      </c>
      <c r="B16" s="214">
        <v>2837</v>
      </c>
      <c r="C16" s="214">
        <v>3089</v>
      </c>
      <c r="D16" s="391">
        <f t="shared" si="5"/>
        <v>0.08882622488544237</v>
      </c>
      <c r="E16" s="217">
        <v>365</v>
      </c>
      <c r="F16" s="219">
        <v>359</v>
      </c>
      <c r="G16" s="391">
        <f t="shared" si="4"/>
        <v>-0.01643835616438356</v>
      </c>
      <c r="H16" s="185"/>
      <c r="I16" s="232"/>
      <c r="J16" s="391"/>
      <c r="K16" s="324">
        <v>36</v>
      </c>
      <c r="L16" s="214">
        <v>43</v>
      </c>
      <c r="M16" s="391">
        <f t="shared" si="0"/>
        <v>0.19444444444444445</v>
      </c>
      <c r="N16" s="217">
        <f t="shared" si="1"/>
        <v>3238</v>
      </c>
      <c r="O16" s="214">
        <f t="shared" si="2"/>
        <v>3491</v>
      </c>
      <c r="P16" s="392">
        <f t="shared" si="3"/>
        <v>0.07813465101914763</v>
      </c>
    </row>
    <row r="17" spans="1:16" ht="12.75">
      <c r="A17" s="331" t="s">
        <v>11</v>
      </c>
      <c r="B17" s="194">
        <v>2444</v>
      </c>
      <c r="C17" s="194">
        <v>2468</v>
      </c>
      <c r="D17" s="190">
        <f t="shared" si="5"/>
        <v>0.009819967266775777</v>
      </c>
      <c r="E17" s="195">
        <v>2823</v>
      </c>
      <c r="F17" s="196">
        <v>3255</v>
      </c>
      <c r="G17" s="190">
        <f t="shared" si="4"/>
        <v>0.153028692879915</v>
      </c>
      <c r="H17" s="197">
        <v>875</v>
      </c>
      <c r="I17" s="198">
        <v>942</v>
      </c>
      <c r="J17" s="190">
        <f>(I17-H17)/H17</f>
        <v>0.07657142857142857</v>
      </c>
      <c r="K17" s="200">
        <v>529</v>
      </c>
      <c r="L17" s="194">
        <v>473</v>
      </c>
      <c r="M17" s="190">
        <f t="shared" si="0"/>
        <v>-0.10586011342155009</v>
      </c>
      <c r="N17" s="195">
        <f t="shared" si="1"/>
        <v>6671</v>
      </c>
      <c r="O17" s="194">
        <f t="shared" si="2"/>
        <v>7138</v>
      </c>
      <c r="P17" s="193">
        <f t="shared" si="3"/>
        <v>0.07000449707690001</v>
      </c>
    </row>
    <row r="18" spans="1:16" ht="12.75">
      <c r="A18" s="354" t="s">
        <v>20</v>
      </c>
      <c r="B18" s="195">
        <v>19</v>
      </c>
      <c r="C18" s="194">
        <v>9</v>
      </c>
      <c r="D18" s="201">
        <f t="shared" si="5"/>
        <v>-0.5263157894736842</v>
      </c>
      <c r="E18" s="195"/>
      <c r="F18" s="194"/>
      <c r="G18" s="190"/>
      <c r="H18" s="355"/>
      <c r="I18" s="356"/>
      <c r="J18" s="190"/>
      <c r="K18" s="357">
        <v>0</v>
      </c>
      <c r="L18" s="196">
        <v>2</v>
      </c>
      <c r="M18" s="190"/>
      <c r="N18" s="200">
        <f>SUM(B18+E18)</f>
        <v>19</v>
      </c>
      <c r="O18" s="194">
        <f t="shared" si="2"/>
        <v>11</v>
      </c>
      <c r="P18" s="242">
        <f t="shared" si="3"/>
        <v>-0.42105263157894735</v>
      </c>
    </row>
    <row r="19" spans="1:16" ht="12.75">
      <c r="A19" s="332" t="s">
        <v>154</v>
      </c>
      <c r="B19" s="347">
        <v>4</v>
      </c>
      <c r="C19" s="348">
        <v>2</v>
      </c>
      <c r="D19" s="201">
        <f t="shared" si="5"/>
        <v>-0.5</v>
      </c>
      <c r="E19" s="347"/>
      <c r="F19" s="348"/>
      <c r="G19" s="190"/>
      <c r="H19" s="349"/>
      <c r="I19" s="350"/>
      <c r="J19" s="190"/>
      <c r="K19" s="351"/>
      <c r="L19" s="352"/>
      <c r="M19" s="358"/>
      <c r="N19" s="353">
        <f>SUM(B19+E19)</f>
        <v>4</v>
      </c>
      <c r="O19" s="194">
        <f t="shared" si="2"/>
        <v>2</v>
      </c>
      <c r="P19" s="242">
        <f t="shared" si="3"/>
        <v>-0.5</v>
      </c>
    </row>
    <row r="20" spans="1:16" ht="12.75">
      <c r="A20" s="202" t="s">
        <v>12</v>
      </c>
      <c r="B20" s="203">
        <f>SUM(B10:B19)</f>
        <v>87300</v>
      </c>
      <c r="C20" s="204">
        <f>SUM(C10:C19)</f>
        <v>93064.5</v>
      </c>
      <c r="D20" s="205">
        <f>(C20-B20)/B20</f>
        <v>0.06603092783505154</v>
      </c>
      <c r="E20" s="203">
        <f>SUM(E10:E19)</f>
        <v>50300</v>
      </c>
      <c r="F20" s="204">
        <f>SUM(F10:F19)</f>
        <v>54173.5</v>
      </c>
      <c r="G20" s="206">
        <f>(F20-E20)/E20</f>
        <v>0.07700795228628231</v>
      </c>
      <c r="H20" s="203">
        <f>SUM(H10:H19)</f>
        <v>4159</v>
      </c>
      <c r="I20" s="204">
        <f>SUM(I10:I19)</f>
        <v>4869</v>
      </c>
      <c r="J20" s="205">
        <f>(I20-H20)/H20</f>
        <v>0.17071411396970426</v>
      </c>
      <c r="K20" s="203">
        <f>SUM(K10:K19)</f>
        <v>8268</v>
      </c>
      <c r="L20" s="204">
        <f>SUM(L10:L19)</f>
        <v>8706</v>
      </c>
      <c r="M20" s="206">
        <f>(L20-K20)/K20</f>
        <v>0.05297532656023222</v>
      </c>
      <c r="N20" s="203">
        <f>SUM(N10:N19)</f>
        <v>150027</v>
      </c>
      <c r="O20" s="204">
        <f>SUM(O10:O19)</f>
        <v>160813</v>
      </c>
      <c r="P20" s="205">
        <f>(O20-N20)/N20</f>
        <v>0.07189372579602338</v>
      </c>
    </row>
    <row r="21" spans="1:16" ht="12.75">
      <c r="A21" s="479"/>
      <c r="B21" s="479"/>
      <c r="C21" s="479"/>
      <c r="D21" s="479"/>
      <c r="E21" s="479"/>
      <c r="F21" s="479"/>
      <c r="G21" s="479"/>
      <c r="H21" s="479"/>
      <c r="I21" s="479"/>
      <c r="J21" s="479"/>
      <c r="K21" s="479"/>
      <c r="L21" s="479"/>
      <c r="M21" s="479"/>
      <c r="N21" s="479"/>
      <c r="O21" s="479"/>
      <c r="P21" s="479"/>
    </row>
    <row r="22" spans="1:16" ht="12.75">
      <c r="A22" s="440"/>
      <c r="B22" s="440"/>
      <c r="C22" s="440"/>
      <c r="D22" s="440"/>
      <c r="E22" s="440"/>
      <c r="F22" s="440"/>
      <c r="G22" s="440"/>
      <c r="H22" s="440"/>
      <c r="I22" s="440"/>
      <c r="J22" s="440"/>
      <c r="K22" s="440"/>
      <c r="L22" s="440"/>
      <c r="M22" s="440"/>
      <c r="N22" s="440"/>
      <c r="O22" s="440"/>
      <c r="P22" s="440"/>
    </row>
    <row r="23" spans="1:16" ht="12.75">
      <c r="A23" s="480" t="s">
        <v>21</v>
      </c>
      <c r="B23" s="480"/>
      <c r="C23" s="480"/>
      <c r="D23" s="480"/>
      <c r="E23" s="480"/>
      <c r="F23" s="480"/>
      <c r="G23" s="480"/>
      <c r="H23" s="480"/>
      <c r="I23" s="480"/>
      <c r="J23" s="480"/>
      <c r="K23" s="480"/>
      <c r="L23" s="480"/>
      <c r="M23" s="480"/>
      <c r="N23" s="480"/>
      <c r="O23" s="480"/>
      <c r="P23" s="480"/>
    </row>
    <row r="24" spans="1:16" ht="12.75">
      <c r="A24" s="444" t="s">
        <v>161</v>
      </c>
      <c r="B24" s="444"/>
      <c r="C24" s="444"/>
      <c r="D24" s="444"/>
      <c r="E24" s="444"/>
      <c r="F24" s="444"/>
      <c r="G24" s="444"/>
      <c r="H24" s="444"/>
      <c r="I24" s="444"/>
      <c r="J24" s="444"/>
      <c r="K24" s="444"/>
      <c r="L24" s="444"/>
      <c r="M24" s="444"/>
      <c r="N24" s="444"/>
      <c r="O24" s="444"/>
      <c r="P24" s="444"/>
    </row>
    <row r="25" spans="1:16" ht="12.75">
      <c r="A25" s="452" t="s">
        <v>163</v>
      </c>
      <c r="B25" s="448"/>
      <c r="C25" s="448"/>
      <c r="D25" s="448"/>
      <c r="E25" s="448"/>
      <c r="F25" s="448"/>
      <c r="G25" s="448"/>
      <c r="H25" s="448"/>
      <c r="I25" s="448"/>
      <c r="J25" s="448"/>
      <c r="K25" s="448"/>
      <c r="L25" s="448"/>
      <c r="M25" s="448"/>
      <c r="N25" s="448"/>
      <c r="O25" s="448"/>
      <c r="P25" s="448"/>
    </row>
    <row r="26" spans="1:16" ht="12.75">
      <c r="A26" s="444" t="s">
        <v>162</v>
      </c>
      <c r="B26" s="444"/>
      <c r="C26" s="444"/>
      <c r="D26" s="444"/>
      <c r="E26" s="444"/>
      <c r="F26" s="444"/>
      <c r="G26" s="444"/>
      <c r="H26" s="444"/>
      <c r="I26" s="444"/>
      <c r="J26" s="444"/>
      <c r="K26" s="444"/>
      <c r="L26" s="444"/>
      <c r="M26" s="444"/>
      <c r="N26" s="444"/>
      <c r="O26" s="444"/>
      <c r="P26" s="444"/>
    </row>
  </sheetData>
  <mergeCells count="17">
    <mergeCell ref="A1:P1"/>
    <mergeCell ref="A2:N2"/>
    <mergeCell ref="B7:P7"/>
    <mergeCell ref="B8:D8"/>
    <mergeCell ref="E8:G8"/>
    <mergeCell ref="H8:J8"/>
    <mergeCell ref="K8:M8"/>
    <mergeCell ref="A7:A9"/>
    <mergeCell ref="A24:P24"/>
    <mergeCell ref="A25:P25"/>
    <mergeCell ref="A26:P26"/>
    <mergeCell ref="A4:P4"/>
    <mergeCell ref="N8:P8"/>
    <mergeCell ref="A5:P6"/>
    <mergeCell ref="A22:P22"/>
    <mergeCell ref="A21:P21"/>
    <mergeCell ref="A23:P23"/>
  </mergeCells>
  <printOptions horizontalCentered="1"/>
  <pageMargins left="0.5" right="0.5" top="1" bottom="1" header="0.5" footer="0.5"/>
  <pageSetup firstPageNumber="10" useFirstPageNumber="1" horizontalDpi="600" verticalDpi="600" orientation="landscape" r:id="rId1"/>
  <headerFooter alignWithMargins="0">
    <oddFooter>&amp;L&amp;9 04/11/02&amp;CPage 10&amp;R&amp;9Office of IRAA 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125"/>
  <sheetViews>
    <sheetView zoomScale="75" zoomScaleNormal="75" workbookViewId="0" topLeftCell="A3">
      <pane ySplit="5" topLeftCell="BM94" activePane="bottomLeft" state="frozen"/>
      <selection pane="topLeft" activeCell="C3" sqref="C3"/>
      <selection pane="bottomLeft" activeCell="A4" sqref="A4:P125"/>
    </sheetView>
  </sheetViews>
  <sheetFormatPr defaultColWidth="9.140625" defaultRowHeight="12.75"/>
  <cols>
    <col min="1" max="1" width="39.57421875" style="90" bestFit="1" customWidth="1"/>
    <col min="2" max="3" width="8.8515625" style="90" customWidth="1"/>
    <col min="4" max="4" width="9.140625" style="90" customWidth="1"/>
    <col min="5" max="5" width="8.7109375" style="90" customWidth="1"/>
    <col min="6" max="6" width="8.57421875" style="90" customWidth="1"/>
    <col min="7" max="7" width="9.7109375" style="90" customWidth="1"/>
    <col min="8" max="8" width="9.140625" style="90" bestFit="1" customWidth="1"/>
    <col min="9" max="9" width="6.7109375" style="90" customWidth="1"/>
    <col min="10" max="10" width="9.7109375" style="90" bestFit="1" customWidth="1"/>
    <col min="11" max="11" width="8.00390625" style="90" bestFit="1" customWidth="1"/>
    <col min="12" max="12" width="7.421875" style="90" bestFit="1" customWidth="1"/>
    <col min="13" max="13" width="9.57421875" style="90" bestFit="1" customWidth="1"/>
    <col min="14" max="15" width="9.7109375" style="90" bestFit="1" customWidth="1"/>
    <col min="16" max="16" width="9.421875" style="90" bestFit="1" customWidth="1"/>
    <col min="17" max="16384" width="9.140625" style="90" customWidth="1"/>
  </cols>
  <sheetData>
    <row r="1" ht="12">
      <c r="A1" s="281" t="s">
        <v>0</v>
      </c>
    </row>
    <row r="2" spans="1:16" ht="12">
      <c r="A2" s="207" t="s">
        <v>153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</row>
    <row r="3" spans="1:16" ht="12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</row>
    <row r="4" spans="1:16" ht="12">
      <c r="A4" s="492" t="s">
        <v>136</v>
      </c>
      <c r="B4" s="492"/>
      <c r="C4" s="492"/>
      <c r="D4" s="492"/>
      <c r="E4" s="492"/>
      <c r="F4" s="492"/>
      <c r="G4" s="492"/>
      <c r="H4" s="492"/>
      <c r="I4" s="492"/>
      <c r="J4" s="492"/>
      <c r="K4" s="492"/>
      <c r="L4" s="492"/>
      <c r="M4" s="492"/>
      <c r="N4" s="492"/>
      <c r="O4" s="492"/>
      <c r="P4" s="492"/>
    </row>
    <row r="5" spans="1:16" ht="12">
      <c r="A5" s="491"/>
      <c r="B5" s="491"/>
      <c r="C5" s="491"/>
      <c r="D5" s="491"/>
      <c r="E5" s="491"/>
      <c r="F5" s="491"/>
      <c r="G5" s="491"/>
      <c r="H5" s="491"/>
      <c r="I5" s="491"/>
      <c r="J5" s="491"/>
      <c r="K5" s="491"/>
      <c r="L5" s="491"/>
      <c r="M5" s="491"/>
      <c r="N5" s="491"/>
      <c r="O5" s="491"/>
      <c r="P5" s="491"/>
    </row>
    <row r="6" spans="1:16" s="281" customFormat="1" ht="12">
      <c r="A6" s="498" t="s">
        <v>113</v>
      </c>
      <c r="B6" s="493" t="s">
        <v>116</v>
      </c>
      <c r="C6" s="494"/>
      <c r="D6" s="495"/>
      <c r="E6" s="496" t="s">
        <v>133</v>
      </c>
      <c r="F6" s="494"/>
      <c r="G6" s="497"/>
      <c r="H6" s="493" t="s">
        <v>134</v>
      </c>
      <c r="I6" s="494"/>
      <c r="J6" s="495"/>
      <c r="K6" s="496" t="s">
        <v>128</v>
      </c>
      <c r="L6" s="494"/>
      <c r="M6" s="497"/>
      <c r="N6" s="493" t="s">
        <v>2</v>
      </c>
      <c r="O6" s="494"/>
      <c r="P6" s="495"/>
    </row>
    <row r="7" spans="1:16" s="318" customFormat="1" ht="24">
      <c r="A7" s="499"/>
      <c r="B7" s="424">
        <v>2001</v>
      </c>
      <c r="C7" s="425">
        <v>2002</v>
      </c>
      <c r="D7" s="96" t="s">
        <v>110</v>
      </c>
      <c r="E7" s="424">
        <v>2001</v>
      </c>
      <c r="F7" s="425">
        <v>2002</v>
      </c>
      <c r="G7" s="426" t="s">
        <v>110</v>
      </c>
      <c r="H7" s="424">
        <v>2001</v>
      </c>
      <c r="I7" s="425">
        <v>2002</v>
      </c>
      <c r="J7" s="96" t="s">
        <v>110</v>
      </c>
      <c r="K7" s="424">
        <v>2001</v>
      </c>
      <c r="L7" s="425">
        <v>2002</v>
      </c>
      <c r="M7" s="426" t="s">
        <v>110</v>
      </c>
      <c r="N7" s="424">
        <v>2001</v>
      </c>
      <c r="O7" s="425">
        <v>2002</v>
      </c>
      <c r="P7" s="96" t="s">
        <v>110</v>
      </c>
    </row>
    <row r="8" spans="1:16" ht="12">
      <c r="A8" s="418" t="s">
        <v>28</v>
      </c>
      <c r="B8" s="410"/>
      <c r="C8" s="420"/>
      <c r="D8" s="421"/>
      <c r="E8" s="419"/>
      <c r="F8" s="420"/>
      <c r="G8" s="422"/>
      <c r="H8" s="423"/>
      <c r="I8" s="420"/>
      <c r="J8" s="421"/>
      <c r="K8" s="419"/>
      <c r="L8" s="420"/>
      <c r="M8" s="422"/>
      <c r="N8" s="423"/>
      <c r="O8" s="420"/>
      <c r="P8" s="422"/>
    </row>
    <row r="9" spans="1:16" ht="12.75">
      <c r="A9" s="131" t="s">
        <v>29</v>
      </c>
      <c r="B9" s="112">
        <v>928</v>
      </c>
      <c r="C9" s="214">
        <v>1027</v>
      </c>
      <c r="D9" s="201">
        <f>(C9-B9)/B9</f>
        <v>0.10668103448275862</v>
      </c>
      <c r="E9" s="209">
        <v>90</v>
      </c>
      <c r="F9" s="210">
        <v>124</v>
      </c>
      <c r="G9" s="242">
        <f aca="true" t="shared" si="0" ref="G9:G35">(F9-E9)/E9</f>
        <v>0.37777777777777777</v>
      </c>
      <c r="H9" s="299"/>
      <c r="I9" s="210"/>
      <c r="J9" s="186"/>
      <c r="K9" s="185">
        <v>74</v>
      </c>
      <c r="L9" s="395">
        <v>55</v>
      </c>
      <c r="M9" s="242">
        <f>(L9-K9)/K9</f>
        <v>-0.25675675675675674</v>
      </c>
      <c r="N9" s="218">
        <f>SUM(B9+E9+H9+K9)</f>
        <v>1092</v>
      </c>
      <c r="O9" s="214">
        <f>SUM(C9+F9+I9+L9)</f>
        <v>1206</v>
      </c>
      <c r="P9" s="215">
        <f aca="true" t="shared" si="1" ref="P9:P46">(O9-N9)/N9</f>
        <v>0.1043956043956044</v>
      </c>
    </row>
    <row r="10" spans="1:16" ht="12.75">
      <c r="A10" s="131" t="s">
        <v>30</v>
      </c>
      <c r="B10" s="112">
        <v>3088</v>
      </c>
      <c r="C10" s="214">
        <v>2636</v>
      </c>
      <c r="D10" s="201">
        <f aca="true" t="shared" si="2" ref="D10:D63">(C10-B10)/B10</f>
        <v>-0.14637305699481865</v>
      </c>
      <c r="E10" s="209">
        <v>1028</v>
      </c>
      <c r="F10" s="210">
        <v>1016</v>
      </c>
      <c r="G10" s="242">
        <f t="shared" si="0"/>
        <v>-0.011673151750972763</v>
      </c>
      <c r="H10" s="299"/>
      <c r="I10" s="210"/>
      <c r="J10" s="186"/>
      <c r="K10" s="239">
        <v>57</v>
      </c>
      <c r="L10" s="395">
        <v>54</v>
      </c>
      <c r="M10" s="242">
        <f>(L10-K10)/K10</f>
        <v>-0.05263157894736842</v>
      </c>
      <c r="N10" s="218">
        <f aca="true" t="shared" si="3" ref="N10:N45">SUM(B10+E10+H10+K10)</f>
        <v>4173</v>
      </c>
      <c r="O10" s="214">
        <f aca="true" t="shared" si="4" ref="O10:O45">SUM(C10+F10+I10+L10)</f>
        <v>3706</v>
      </c>
      <c r="P10" s="215">
        <f t="shared" si="1"/>
        <v>-0.11190989695662593</v>
      </c>
    </row>
    <row r="11" spans="1:16" ht="12">
      <c r="A11" s="131" t="s">
        <v>141</v>
      </c>
      <c r="B11" s="112">
        <v>211</v>
      </c>
      <c r="C11" s="214">
        <v>225</v>
      </c>
      <c r="D11" s="201">
        <f t="shared" si="2"/>
        <v>0.06635071090047394</v>
      </c>
      <c r="E11" s="209">
        <v>27</v>
      </c>
      <c r="F11" s="210">
        <v>25</v>
      </c>
      <c r="G11" s="242">
        <f t="shared" si="0"/>
        <v>-0.07407407407407407</v>
      </c>
      <c r="H11" s="299"/>
      <c r="I11" s="210"/>
      <c r="J11" s="186"/>
      <c r="K11" s="185"/>
      <c r="L11" s="210"/>
      <c r="M11" s="215"/>
      <c r="N11" s="218">
        <f t="shared" si="3"/>
        <v>238</v>
      </c>
      <c r="O11" s="214">
        <f t="shared" si="4"/>
        <v>250</v>
      </c>
      <c r="P11" s="215">
        <f t="shared" si="1"/>
        <v>0.05042016806722689</v>
      </c>
    </row>
    <row r="12" spans="1:16" ht="12">
      <c r="A12" s="131" t="s">
        <v>120</v>
      </c>
      <c r="B12" s="217"/>
      <c r="C12" s="214"/>
      <c r="D12" s="201"/>
      <c r="E12" s="209"/>
      <c r="F12" s="210"/>
      <c r="G12" s="242"/>
      <c r="H12" s="299"/>
      <c r="I12" s="210"/>
      <c r="J12" s="186"/>
      <c r="K12" s="185"/>
      <c r="L12" s="210"/>
      <c r="M12" s="215"/>
      <c r="N12" s="218">
        <f t="shared" si="3"/>
        <v>0</v>
      </c>
      <c r="O12" s="214">
        <f t="shared" si="4"/>
        <v>0</v>
      </c>
      <c r="P12" s="215"/>
    </row>
    <row r="13" spans="1:16" ht="12.75">
      <c r="A13" s="138" t="s">
        <v>118</v>
      </c>
      <c r="B13" s="112">
        <v>3052</v>
      </c>
      <c r="C13" s="214">
        <v>3081</v>
      </c>
      <c r="D13" s="201">
        <f t="shared" si="2"/>
        <v>0.009501965923984272</v>
      </c>
      <c r="E13" s="346">
        <v>861</v>
      </c>
      <c r="F13" s="395">
        <v>937</v>
      </c>
      <c r="G13" s="242">
        <f t="shared" si="0"/>
        <v>0.08826945412311266</v>
      </c>
      <c r="H13" s="402">
        <v>155</v>
      </c>
      <c r="I13" s="395">
        <v>212</v>
      </c>
      <c r="J13" s="201">
        <f>(I13-H13)/H13</f>
        <v>0.36774193548387096</v>
      </c>
      <c r="K13" s="239">
        <v>228</v>
      </c>
      <c r="L13" s="395">
        <v>294</v>
      </c>
      <c r="M13" s="242">
        <f aca="true" t="shared" si="5" ref="M13:M20">(L13-K13)/K13</f>
        <v>0.2894736842105263</v>
      </c>
      <c r="N13" s="218">
        <f t="shared" si="3"/>
        <v>4296</v>
      </c>
      <c r="O13" s="214">
        <f t="shared" si="4"/>
        <v>4524</v>
      </c>
      <c r="P13" s="215">
        <f t="shared" si="1"/>
        <v>0.05307262569832402</v>
      </c>
    </row>
    <row r="14" spans="1:16" ht="12.75">
      <c r="A14" s="138" t="s">
        <v>149</v>
      </c>
      <c r="B14" s="112">
        <v>188</v>
      </c>
      <c r="C14" s="214">
        <v>247</v>
      </c>
      <c r="D14" s="201">
        <f t="shared" si="2"/>
        <v>0.31382978723404253</v>
      </c>
      <c r="E14" s="346">
        <v>3</v>
      </c>
      <c r="F14" s="395">
        <v>8</v>
      </c>
      <c r="G14" s="242">
        <f t="shared" si="0"/>
        <v>1.6666666666666667</v>
      </c>
      <c r="H14" s="299"/>
      <c r="I14" s="210"/>
      <c r="J14" s="186"/>
      <c r="K14" s="239">
        <v>17</v>
      </c>
      <c r="L14" s="395">
        <v>47</v>
      </c>
      <c r="M14" s="242">
        <f t="shared" si="5"/>
        <v>1.7647058823529411</v>
      </c>
      <c r="N14" s="218">
        <f t="shared" si="3"/>
        <v>208</v>
      </c>
      <c r="O14" s="214">
        <f t="shared" si="4"/>
        <v>302</v>
      </c>
      <c r="P14" s="215">
        <f t="shared" si="1"/>
        <v>0.4519230769230769</v>
      </c>
    </row>
    <row r="15" spans="1:16" ht="12.75">
      <c r="A15" s="138" t="s">
        <v>119</v>
      </c>
      <c r="B15" s="112">
        <v>746</v>
      </c>
      <c r="C15" s="214">
        <v>1035</v>
      </c>
      <c r="D15" s="201">
        <f t="shared" si="2"/>
        <v>0.3873994638069705</v>
      </c>
      <c r="E15" s="346">
        <v>274</v>
      </c>
      <c r="F15" s="395">
        <v>335</v>
      </c>
      <c r="G15" s="242">
        <f t="shared" si="0"/>
        <v>0.22262773722627738</v>
      </c>
      <c r="H15" s="299"/>
      <c r="I15" s="395">
        <v>23</v>
      </c>
      <c r="J15" s="201"/>
      <c r="K15" s="239">
        <v>65</v>
      </c>
      <c r="L15" s="395">
        <v>78</v>
      </c>
      <c r="M15" s="242">
        <f t="shared" si="5"/>
        <v>0.2</v>
      </c>
      <c r="N15" s="218">
        <f t="shared" si="3"/>
        <v>1085</v>
      </c>
      <c r="O15" s="214">
        <f t="shared" si="4"/>
        <v>1471</v>
      </c>
      <c r="P15" s="215">
        <f t="shared" si="1"/>
        <v>0.35576036866359445</v>
      </c>
    </row>
    <row r="16" spans="1:16" ht="12.75">
      <c r="A16" s="131" t="s">
        <v>31</v>
      </c>
      <c r="B16" s="112">
        <v>1236</v>
      </c>
      <c r="C16" s="214">
        <v>1650</v>
      </c>
      <c r="D16" s="201">
        <f t="shared" si="2"/>
        <v>0.33495145631067963</v>
      </c>
      <c r="E16" s="217">
        <v>1090</v>
      </c>
      <c r="F16" s="395">
        <v>922</v>
      </c>
      <c r="G16" s="242">
        <f t="shared" si="0"/>
        <v>-0.15412844036697249</v>
      </c>
      <c r="H16" s="299"/>
      <c r="I16" s="395">
        <v>16</v>
      </c>
      <c r="J16" s="186"/>
      <c r="K16" s="239">
        <v>165</v>
      </c>
      <c r="L16" s="395">
        <v>338</v>
      </c>
      <c r="M16" s="242">
        <f t="shared" si="5"/>
        <v>1.0484848484848486</v>
      </c>
      <c r="N16" s="218">
        <f t="shared" si="3"/>
        <v>2491</v>
      </c>
      <c r="O16" s="214">
        <f t="shared" si="4"/>
        <v>2926</v>
      </c>
      <c r="P16" s="215">
        <f t="shared" si="1"/>
        <v>0.17462866318747491</v>
      </c>
    </row>
    <row r="17" spans="1:16" ht="12.75">
      <c r="A17" s="131" t="s">
        <v>32</v>
      </c>
      <c r="B17" s="112"/>
      <c r="C17" s="214"/>
      <c r="D17" s="201"/>
      <c r="E17" s="217"/>
      <c r="F17" s="210"/>
      <c r="G17" s="242"/>
      <c r="H17" s="299"/>
      <c r="I17" s="210"/>
      <c r="J17" s="186"/>
      <c r="K17" s="239">
        <v>4</v>
      </c>
      <c r="L17" s="395">
        <v>2</v>
      </c>
      <c r="M17" s="242">
        <f t="shared" si="5"/>
        <v>-0.5</v>
      </c>
      <c r="N17" s="218">
        <f t="shared" si="3"/>
        <v>4</v>
      </c>
      <c r="O17" s="214">
        <f t="shared" si="4"/>
        <v>2</v>
      </c>
      <c r="P17" s="215">
        <f t="shared" si="1"/>
        <v>-0.5</v>
      </c>
    </row>
    <row r="18" spans="1:16" ht="12.75">
      <c r="A18" s="131" t="s">
        <v>33</v>
      </c>
      <c r="B18" s="112">
        <v>4612</v>
      </c>
      <c r="C18" s="214">
        <v>4890</v>
      </c>
      <c r="D18" s="201">
        <f t="shared" si="2"/>
        <v>0.060277536860364266</v>
      </c>
      <c r="E18" s="217">
        <v>1557</v>
      </c>
      <c r="F18" s="219">
        <v>1714</v>
      </c>
      <c r="G18" s="242">
        <f t="shared" si="0"/>
        <v>0.10083493898522801</v>
      </c>
      <c r="H18" s="299"/>
      <c r="I18" s="210"/>
      <c r="J18" s="186"/>
      <c r="K18" s="239">
        <v>233</v>
      </c>
      <c r="L18" s="395">
        <v>282</v>
      </c>
      <c r="M18" s="242">
        <f t="shared" si="5"/>
        <v>0.21030042918454936</v>
      </c>
      <c r="N18" s="218">
        <f t="shared" si="3"/>
        <v>6402</v>
      </c>
      <c r="O18" s="214">
        <f t="shared" si="4"/>
        <v>6886</v>
      </c>
      <c r="P18" s="215">
        <f t="shared" si="1"/>
        <v>0.07560137457044673</v>
      </c>
    </row>
    <row r="19" spans="1:16" ht="12.75">
      <c r="A19" s="131" t="s">
        <v>34</v>
      </c>
      <c r="B19" s="112">
        <v>283</v>
      </c>
      <c r="C19" s="214">
        <v>349</v>
      </c>
      <c r="D19" s="201">
        <f t="shared" si="2"/>
        <v>0.2332155477031802</v>
      </c>
      <c r="E19" s="346">
        <v>209</v>
      </c>
      <c r="F19" s="210">
        <v>24</v>
      </c>
      <c r="G19" s="242">
        <f t="shared" si="0"/>
        <v>-0.8851674641148325</v>
      </c>
      <c r="H19" s="402">
        <v>28</v>
      </c>
      <c r="I19" s="210"/>
      <c r="J19" s="201">
        <f>(I19-H19)/H19</f>
        <v>-1</v>
      </c>
      <c r="K19" s="239">
        <v>29</v>
      </c>
      <c r="L19" s="395">
        <v>33</v>
      </c>
      <c r="M19" s="242">
        <f t="shared" si="5"/>
        <v>0.13793103448275862</v>
      </c>
      <c r="N19" s="218">
        <f t="shared" si="3"/>
        <v>549</v>
      </c>
      <c r="O19" s="214">
        <f t="shared" si="4"/>
        <v>406</v>
      </c>
      <c r="P19" s="215">
        <f t="shared" si="1"/>
        <v>-0.2604735883424408</v>
      </c>
    </row>
    <row r="20" spans="1:16" ht="12.75">
      <c r="A20" s="131" t="s">
        <v>35</v>
      </c>
      <c r="B20" s="112">
        <v>1908</v>
      </c>
      <c r="C20" s="214">
        <v>2339</v>
      </c>
      <c r="D20" s="201">
        <f t="shared" si="2"/>
        <v>0.22589098532494759</v>
      </c>
      <c r="E20" s="346">
        <v>777</v>
      </c>
      <c r="F20" s="219">
        <v>894</v>
      </c>
      <c r="G20" s="242">
        <f t="shared" si="0"/>
        <v>0.15057915057915058</v>
      </c>
      <c r="H20" s="402">
        <v>171</v>
      </c>
      <c r="I20" s="395">
        <v>147</v>
      </c>
      <c r="J20" s="201">
        <f>(I20-H20)/H20</f>
        <v>-0.14035087719298245</v>
      </c>
      <c r="K20" s="185">
        <v>2</v>
      </c>
      <c r="L20" s="395">
        <v>10</v>
      </c>
      <c r="M20" s="215">
        <f t="shared" si="5"/>
        <v>4</v>
      </c>
      <c r="N20" s="218">
        <f t="shared" si="3"/>
        <v>2858</v>
      </c>
      <c r="O20" s="214">
        <f t="shared" si="4"/>
        <v>3390</v>
      </c>
      <c r="P20" s="215">
        <f t="shared" si="1"/>
        <v>0.1861441567529741</v>
      </c>
    </row>
    <row r="21" spans="1:16" ht="12">
      <c r="A21" s="131" t="s">
        <v>122</v>
      </c>
      <c r="B21" s="112"/>
      <c r="C21" s="214">
        <v>12</v>
      </c>
      <c r="D21" s="201"/>
      <c r="E21" s="217"/>
      <c r="F21" s="210">
        <v>6</v>
      </c>
      <c r="G21" s="242"/>
      <c r="H21" s="299"/>
      <c r="I21" s="210"/>
      <c r="J21" s="186"/>
      <c r="K21" s="185"/>
      <c r="L21" s="210"/>
      <c r="M21" s="215"/>
      <c r="N21" s="218">
        <f t="shared" si="3"/>
        <v>0</v>
      </c>
      <c r="O21" s="214">
        <f t="shared" si="4"/>
        <v>18</v>
      </c>
      <c r="P21" s="215"/>
    </row>
    <row r="22" spans="1:16" ht="12.75">
      <c r="A22" s="131" t="s">
        <v>36</v>
      </c>
      <c r="B22" s="112">
        <v>5900</v>
      </c>
      <c r="C22" s="214">
        <v>5393</v>
      </c>
      <c r="D22" s="201">
        <f t="shared" si="2"/>
        <v>-0.08593220338983051</v>
      </c>
      <c r="E22" s="217">
        <v>1230</v>
      </c>
      <c r="F22" s="219">
        <v>1523</v>
      </c>
      <c r="G22" s="242">
        <f t="shared" si="0"/>
        <v>0.23821138211382115</v>
      </c>
      <c r="H22" s="402">
        <v>317</v>
      </c>
      <c r="I22" s="395">
        <v>209</v>
      </c>
      <c r="J22" s="201">
        <f>(I22-H22)/H22</f>
        <v>-0.34069400630914826</v>
      </c>
      <c r="K22" s="239">
        <v>259</v>
      </c>
      <c r="L22" s="395">
        <v>253</v>
      </c>
      <c r="M22" s="242">
        <f aca="true" t="shared" si="6" ref="M22:M45">(L22-K22)/K22</f>
        <v>-0.023166023166023165</v>
      </c>
      <c r="N22" s="218">
        <f t="shared" si="3"/>
        <v>7706</v>
      </c>
      <c r="O22" s="214">
        <f t="shared" si="4"/>
        <v>7378</v>
      </c>
      <c r="P22" s="215">
        <f t="shared" si="1"/>
        <v>-0.042564235660524266</v>
      </c>
    </row>
    <row r="23" spans="1:16" ht="12.75">
      <c r="A23" s="131" t="s">
        <v>37</v>
      </c>
      <c r="B23" s="112">
        <v>194</v>
      </c>
      <c r="C23" s="214">
        <v>188</v>
      </c>
      <c r="D23" s="201">
        <f t="shared" si="2"/>
        <v>-0.030927835051546393</v>
      </c>
      <c r="E23" s="217"/>
      <c r="F23" s="395">
        <v>52</v>
      </c>
      <c r="G23" s="242"/>
      <c r="H23" s="402">
        <v>68</v>
      </c>
      <c r="I23" s="210"/>
      <c r="J23" s="201">
        <f>(I23-H23)/H23</f>
        <v>-1</v>
      </c>
      <c r="K23" s="185">
        <v>4</v>
      </c>
      <c r="L23" s="210"/>
      <c r="M23" s="242">
        <f t="shared" si="6"/>
        <v>-1</v>
      </c>
      <c r="N23" s="218">
        <f t="shared" si="3"/>
        <v>266</v>
      </c>
      <c r="O23" s="214">
        <f t="shared" si="4"/>
        <v>240</v>
      </c>
      <c r="P23" s="215">
        <f t="shared" si="1"/>
        <v>-0.09774436090225563</v>
      </c>
    </row>
    <row r="24" spans="1:16" ht="12.75">
      <c r="A24" s="131" t="s">
        <v>38</v>
      </c>
      <c r="B24" s="112">
        <v>198</v>
      </c>
      <c r="C24" s="214">
        <v>70</v>
      </c>
      <c r="D24" s="201">
        <f t="shared" si="2"/>
        <v>-0.6464646464646465</v>
      </c>
      <c r="E24" s="217"/>
      <c r="F24" s="210"/>
      <c r="G24" s="242"/>
      <c r="H24" s="299"/>
      <c r="I24" s="210"/>
      <c r="J24" s="186"/>
      <c r="K24" s="239">
        <v>8</v>
      </c>
      <c r="L24" s="395">
        <v>6</v>
      </c>
      <c r="M24" s="242">
        <f t="shared" si="6"/>
        <v>-0.25</v>
      </c>
      <c r="N24" s="218">
        <f t="shared" si="3"/>
        <v>206</v>
      </c>
      <c r="O24" s="214">
        <f t="shared" si="4"/>
        <v>76</v>
      </c>
      <c r="P24" s="215">
        <f t="shared" si="1"/>
        <v>-0.6310679611650486</v>
      </c>
    </row>
    <row r="25" spans="1:16" ht="12">
      <c r="A25" s="131" t="s">
        <v>39</v>
      </c>
      <c r="B25" s="217">
        <v>4</v>
      </c>
      <c r="C25" s="214"/>
      <c r="D25" s="201">
        <f t="shared" si="2"/>
        <v>-1</v>
      </c>
      <c r="E25" s="217">
        <v>8</v>
      </c>
      <c r="F25" s="210"/>
      <c r="G25" s="242">
        <f t="shared" si="0"/>
        <v>-1</v>
      </c>
      <c r="H25" s="299"/>
      <c r="I25" s="210"/>
      <c r="J25" s="186"/>
      <c r="K25" s="185"/>
      <c r="L25" s="210"/>
      <c r="M25" s="242"/>
      <c r="N25" s="218">
        <f t="shared" si="3"/>
        <v>12</v>
      </c>
      <c r="O25" s="214">
        <f t="shared" si="4"/>
        <v>0</v>
      </c>
      <c r="P25" s="215">
        <f t="shared" si="1"/>
        <v>-1</v>
      </c>
    </row>
    <row r="26" spans="1:16" ht="12.75">
      <c r="A26" s="131" t="s">
        <v>40</v>
      </c>
      <c r="B26" s="112">
        <v>5648</v>
      </c>
      <c r="C26" s="214">
        <v>6612</v>
      </c>
      <c r="D26" s="201">
        <f t="shared" si="2"/>
        <v>0.1706798866855524</v>
      </c>
      <c r="E26" s="217">
        <v>1420</v>
      </c>
      <c r="F26" s="219">
        <v>1060</v>
      </c>
      <c r="G26" s="242">
        <f t="shared" si="0"/>
        <v>-0.2535211267605634</v>
      </c>
      <c r="H26" s="299"/>
      <c r="I26" s="395">
        <v>324</v>
      </c>
      <c r="J26" s="201"/>
      <c r="K26" s="239">
        <v>29</v>
      </c>
      <c r="L26" s="395">
        <v>44</v>
      </c>
      <c r="M26" s="242">
        <f t="shared" si="6"/>
        <v>0.5172413793103449</v>
      </c>
      <c r="N26" s="218">
        <f t="shared" si="3"/>
        <v>7097</v>
      </c>
      <c r="O26" s="214">
        <f t="shared" si="4"/>
        <v>8040</v>
      </c>
      <c r="P26" s="215">
        <f t="shared" si="1"/>
        <v>0.13287304494856983</v>
      </c>
    </row>
    <row r="27" spans="1:16" ht="12.75">
      <c r="A27" s="131" t="s">
        <v>41</v>
      </c>
      <c r="B27" s="112">
        <v>1424</v>
      </c>
      <c r="C27" s="214">
        <v>1347</v>
      </c>
      <c r="D27" s="201">
        <f t="shared" si="2"/>
        <v>-0.05407303370786517</v>
      </c>
      <c r="E27" s="217">
        <v>24</v>
      </c>
      <c r="F27" s="219">
        <v>158</v>
      </c>
      <c r="G27" s="242">
        <f t="shared" si="0"/>
        <v>5.583333333333333</v>
      </c>
      <c r="H27" s="299"/>
      <c r="I27" s="210"/>
      <c r="J27" s="201"/>
      <c r="K27" s="239">
        <v>108</v>
      </c>
      <c r="L27" s="395">
        <v>178</v>
      </c>
      <c r="M27" s="242">
        <f t="shared" si="6"/>
        <v>0.6481481481481481</v>
      </c>
      <c r="N27" s="218">
        <f t="shared" si="3"/>
        <v>1556</v>
      </c>
      <c r="O27" s="214">
        <f t="shared" si="4"/>
        <v>1683</v>
      </c>
      <c r="P27" s="215">
        <f t="shared" si="1"/>
        <v>0.08161953727506427</v>
      </c>
    </row>
    <row r="28" spans="1:16" ht="12.75">
      <c r="A28" s="131" t="s">
        <v>42</v>
      </c>
      <c r="B28" s="112">
        <v>20</v>
      </c>
      <c r="C28" s="214"/>
      <c r="D28" s="201">
        <f t="shared" si="2"/>
        <v>-1</v>
      </c>
      <c r="E28" s="217"/>
      <c r="F28" s="210"/>
      <c r="G28" s="242"/>
      <c r="H28" s="299"/>
      <c r="I28" s="210"/>
      <c r="J28" s="201"/>
      <c r="K28" s="239">
        <v>68</v>
      </c>
      <c r="L28" s="395">
        <v>116</v>
      </c>
      <c r="M28" s="242">
        <f t="shared" si="6"/>
        <v>0.7058823529411765</v>
      </c>
      <c r="N28" s="218">
        <f t="shared" si="3"/>
        <v>88</v>
      </c>
      <c r="O28" s="214">
        <f t="shared" si="4"/>
        <v>116</v>
      </c>
      <c r="P28" s="215">
        <f t="shared" si="1"/>
        <v>0.3181818181818182</v>
      </c>
    </row>
    <row r="29" spans="1:16" ht="12.75">
      <c r="A29" s="131" t="s">
        <v>160</v>
      </c>
      <c r="B29" s="112"/>
      <c r="C29" s="214">
        <v>18</v>
      </c>
      <c r="D29" s="201"/>
      <c r="E29" s="346">
        <v>2</v>
      </c>
      <c r="F29" s="210"/>
      <c r="G29" s="242">
        <f t="shared" si="0"/>
        <v>-1</v>
      </c>
      <c r="H29" s="299"/>
      <c r="I29" s="210"/>
      <c r="J29" s="201"/>
      <c r="K29" s="239"/>
      <c r="L29" s="210"/>
      <c r="M29" s="242"/>
      <c r="N29" s="218">
        <f t="shared" si="3"/>
        <v>2</v>
      </c>
      <c r="O29" s="214">
        <f t="shared" si="4"/>
        <v>18</v>
      </c>
      <c r="P29" s="215">
        <f t="shared" si="1"/>
        <v>8</v>
      </c>
    </row>
    <row r="30" spans="1:16" ht="12.75">
      <c r="A30" s="131" t="s">
        <v>43</v>
      </c>
      <c r="B30" s="112"/>
      <c r="C30" s="214">
        <v>33</v>
      </c>
      <c r="D30" s="201"/>
      <c r="E30" s="217">
        <v>184</v>
      </c>
      <c r="F30" s="210">
        <v>55</v>
      </c>
      <c r="G30" s="242">
        <f t="shared" si="0"/>
        <v>-0.7010869565217391</v>
      </c>
      <c r="H30" s="299"/>
      <c r="I30" s="210"/>
      <c r="J30" s="186"/>
      <c r="K30" s="239">
        <v>69</v>
      </c>
      <c r="L30" s="395">
        <v>39</v>
      </c>
      <c r="M30" s="242">
        <f t="shared" si="6"/>
        <v>-0.43478260869565216</v>
      </c>
      <c r="N30" s="218">
        <f t="shared" si="3"/>
        <v>253</v>
      </c>
      <c r="O30" s="214">
        <f t="shared" si="4"/>
        <v>127</v>
      </c>
      <c r="P30" s="215">
        <f t="shared" si="1"/>
        <v>-0.4980237154150198</v>
      </c>
    </row>
    <row r="31" spans="1:16" ht="12.75">
      <c r="A31" s="131" t="s">
        <v>44</v>
      </c>
      <c r="B31" s="112">
        <v>7410</v>
      </c>
      <c r="C31" s="214">
        <v>8171</v>
      </c>
      <c r="D31" s="201">
        <f t="shared" si="2"/>
        <v>0.10269905533063428</v>
      </c>
      <c r="E31" s="217">
        <v>1724</v>
      </c>
      <c r="F31" s="219">
        <v>1850</v>
      </c>
      <c r="G31" s="242">
        <f t="shared" si="0"/>
        <v>0.07308584686774942</v>
      </c>
      <c r="H31" s="299"/>
      <c r="I31" s="210"/>
      <c r="J31" s="186"/>
      <c r="K31" s="239">
        <v>17</v>
      </c>
      <c r="L31" s="395">
        <v>17</v>
      </c>
      <c r="M31" s="242">
        <f t="shared" si="6"/>
        <v>0</v>
      </c>
      <c r="N31" s="218">
        <f t="shared" si="3"/>
        <v>9151</v>
      </c>
      <c r="O31" s="214">
        <f t="shared" si="4"/>
        <v>10038</v>
      </c>
      <c r="P31" s="215">
        <f t="shared" si="1"/>
        <v>0.09692929734455251</v>
      </c>
    </row>
    <row r="32" spans="1:16" ht="12.75">
      <c r="A32" s="131" t="s">
        <v>45</v>
      </c>
      <c r="B32" s="112">
        <v>9</v>
      </c>
      <c r="C32" s="214">
        <v>1</v>
      </c>
      <c r="D32" s="201">
        <f t="shared" si="2"/>
        <v>-0.8888888888888888</v>
      </c>
      <c r="E32" s="217"/>
      <c r="F32" s="219"/>
      <c r="G32" s="242"/>
      <c r="H32" s="299"/>
      <c r="I32" s="210"/>
      <c r="J32" s="186"/>
      <c r="K32" s="239">
        <v>373</v>
      </c>
      <c r="L32" s="395">
        <v>391</v>
      </c>
      <c r="M32" s="242">
        <f t="shared" si="6"/>
        <v>0.04825737265415549</v>
      </c>
      <c r="N32" s="218">
        <f t="shared" si="3"/>
        <v>382</v>
      </c>
      <c r="O32" s="214">
        <f t="shared" si="4"/>
        <v>392</v>
      </c>
      <c r="P32" s="215">
        <f t="shared" si="1"/>
        <v>0.02617801047120419</v>
      </c>
    </row>
    <row r="33" spans="1:16" ht="12.75">
      <c r="A33" s="131" t="s">
        <v>46</v>
      </c>
      <c r="B33" s="112">
        <v>2608</v>
      </c>
      <c r="C33" s="214">
        <v>3197</v>
      </c>
      <c r="D33" s="201">
        <f t="shared" si="2"/>
        <v>0.2258435582822086</v>
      </c>
      <c r="E33" s="346">
        <v>409</v>
      </c>
      <c r="F33" s="395">
        <v>454</v>
      </c>
      <c r="G33" s="242">
        <f t="shared" si="0"/>
        <v>0.1100244498777506</v>
      </c>
      <c r="H33" s="299"/>
      <c r="I33" s="210"/>
      <c r="J33" s="201"/>
      <c r="K33" s="112">
        <v>93</v>
      </c>
      <c r="L33" s="395">
        <v>152</v>
      </c>
      <c r="M33" s="242">
        <f t="shared" si="6"/>
        <v>0.6344086021505376</v>
      </c>
      <c r="N33" s="218">
        <f t="shared" si="3"/>
        <v>3110</v>
      </c>
      <c r="O33" s="214">
        <f t="shared" si="4"/>
        <v>3803</v>
      </c>
      <c r="P33" s="215">
        <f t="shared" si="1"/>
        <v>0.22282958199356914</v>
      </c>
    </row>
    <row r="34" spans="1:16" ht="12.75">
      <c r="A34" s="131" t="s">
        <v>150</v>
      </c>
      <c r="B34" s="112"/>
      <c r="C34" s="214"/>
      <c r="D34" s="201"/>
      <c r="E34" s="217"/>
      <c r="F34" s="219"/>
      <c r="G34" s="242"/>
      <c r="H34" s="299"/>
      <c r="I34" s="210"/>
      <c r="J34" s="186"/>
      <c r="K34" s="239">
        <v>15</v>
      </c>
      <c r="L34" s="395">
        <v>30</v>
      </c>
      <c r="M34" s="242">
        <f t="shared" si="6"/>
        <v>1</v>
      </c>
      <c r="N34" s="218">
        <f t="shared" si="3"/>
        <v>15</v>
      </c>
      <c r="O34" s="214">
        <f t="shared" si="4"/>
        <v>30</v>
      </c>
      <c r="P34" s="215">
        <f t="shared" si="1"/>
        <v>1</v>
      </c>
    </row>
    <row r="35" spans="1:16" ht="12.75">
      <c r="A35" s="131" t="s">
        <v>47</v>
      </c>
      <c r="B35" s="112">
        <v>1622</v>
      </c>
      <c r="C35" s="214">
        <v>1473</v>
      </c>
      <c r="D35" s="201">
        <f t="shared" si="2"/>
        <v>-0.09186189889025893</v>
      </c>
      <c r="E35" s="346">
        <v>129</v>
      </c>
      <c r="F35" s="219">
        <v>158</v>
      </c>
      <c r="G35" s="242">
        <f t="shared" si="0"/>
        <v>0.2248062015503876</v>
      </c>
      <c r="H35" s="299"/>
      <c r="I35" s="210"/>
      <c r="J35" s="186"/>
      <c r="K35" s="239">
        <v>152</v>
      </c>
      <c r="L35" s="395">
        <v>199</v>
      </c>
      <c r="M35" s="242">
        <f t="shared" si="6"/>
        <v>0.3092105263157895</v>
      </c>
      <c r="N35" s="218">
        <f t="shared" si="3"/>
        <v>1903</v>
      </c>
      <c r="O35" s="214">
        <f t="shared" si="4"/>
        <v>1830</v>
      </c>
      <c r="P35" s="215">
        <f t="shared" si="1"/>
        <v>-0.03836048344718865</v>
      </c>
    </row>
    <row r="36" spans="1:16" ht="12.75">
      <c r="A36" s="131" t="s">
        <v>48</v>
      </c>
      <c r="B36" s="112">
        <v>1512</v>
      </c>
      <c r="C36" s="214">
        <v>1728</v>
      </c>
      <c r="D36" s="201">
        <f t="shared" si="2"/>
        <v>0.14285714285714285</v>
      </c>
      <c r="E36" s="346">
        <v>784</v>
      </c>
      <c r="F36" s="219">
        <v>650</v>
      </c>
      <c r="G36" s="215">
        <f aca="true" t="shared" si="7" ref="G36:G44">(F36-E36)/E36</f>
        <v>-0.17091836734693877</v>
      </c>
      <c r="H36" s="299"/>
      <c r="I36" s="210"/>
      <c r="J36" s="186"/>
      <c r="K36" s="239">
        <v>120</v>
      </c>
      <c r="L36" s="395">
        <v>230</v>
      </c>
      <c r="M36" s="242">
        <f t="shared" si="6"/>
        <v>0.9166666666666666</v>
      </c>
      <c r="N36" s="218">
        <f t="shared" si="3"/>
        <v>2416</v>
      </c>
      <c r="O36" s="214">
        <f t="shared" si="4"/>
        <v>2608</v>
      </c>
      <c r="P36" s="215">
        <f t="shared" si="1"/>
        <v>0.07947019867549669</v>
      </c>
    </row>
    <row r="37" spans="1:16" ht="12.75">
      <c r="A37" s="131" t="s">
        <v>49</v>
      </c>
      <c r="B37" s="112">
        <v>1900</v>
      </c>
      <c r="C37" s="214">
        <v>1760</v>
      </c>
      <c r="D37" s="201">
        <f t="shared" si="2"/>
        <v>-0.07368421052631578</v>
      </c>
      <c r="E37" s="346">
        <v>376</v>
      </c>
      <c r="F37" s="219">
        <v>680</v>
      </c>
      <c r="G37" s="215">
        <f t="shared" si="7"/>
        <v>0.8085106382978723</v>
      </c>
      <c r="H37" s="299"/>
      <c r="I37" s="395">
        <v>15</v>
      </c>
      <c r="J37" s="186"/>
      <c r="K37" s="239">
        <v>14</v>
      </c>
      <c r="L37" s="395">
        <v>4</v>
      </c>
      <c r="M37" s="242">
        <f t="shared" si="6"/>
        <v>-0.7142857142857143</v>
      </c>
      <c r="N37" s="218">
        <f t="shared" si="3"/>
        <v>2290</v>
      </c>
      <c r="O37" s="214">
        <f t="shared" si="4"/>
        <v>2459</v>
      </c>
      <c r="P37" s="215">
        <f t="shared" si="1"/>
        <v>0.07379912663755459</v>
      </c>
    </row>
    <row r="38" spans="1:16" ht="12.75">
      <c r="A38" s="131" t="s">
        <v>50</v>
      </c>
      <c r="B38" s="112">
        <v>2440</v>
      </c>
      <c r="C38" s="214">
        <v>2709</v>
      </c>
      <c r="D38" s="201">
        <f t="shared" si="2"/>
        <v>0.11024590163934427</v>
      </c>
      <c r="E38" s="112">
        <v>1123</v>
      </c>
      <c r="F38" s="219">
        <v>1316</v>
      </c>
      <c r="G38" s="215">
        <f t="shared" si="7"/>
        <v>0.17186108637577915</v>
      </c>
      <c r="H38" s="299"/>
      <c r="I38" s="210"/>
      <c r="J38" s="186"/>
      <c r="K38" s="239">
        <v>9</v>
      </c>
      <c r="L38" s="395">
        <v>15</v>
      </c>
      <c r="M38" s="242">
        <f t="shared" si="6"/>
        <v>0.6666666666666666</v>
      </c>
      <c r="N38" s="218">
        <f t="shared" si="3"/>
        <v>3572</v>
      </c>
      <c r="O38" s="214">
        <f t="shared" si="4"/>
        <v>4040</v>
      </c>
      <c r="P38" s="215">
        <f t="shared" si="1"/>
        <v>0.13101903695408734</v>
      </c>
    </row>
    <row r="39" spans="1:16" ht="12.75">
      <c r="A39" s="131" t="s">
        <v>51</v>
      </c>
      <c r="B39" s="112">
        <v>5833</v>
      </c>
      <c r="C39" s="214">
        <v>5266</v>
      </c>
      <c r="D39" s="201">
        <f t="shared" si="2"/>
        <v>-0.09720555460312018</v>
      </c>
      <c r="E39" s="112">
        <v>958</v>
      </c>
      <c r="F39" s="219">
        <v>1356</v>
      </c>
      <c r="G39" s="215">
        <f t="shared" si="7"/>
        <v>0.4154488517745303</v>
      </c>
      <c r="H39" s="299"/>
      <c r="I39" s="210"/>
      <c r="J39" s="186"/>
      <c r="K39" s="239">
        <v>451</v>
      </c>
      <c r="L39" s="395">
        <v>567</v>
      </c>
      <c r="M39" s="242">
        <f t="shared" si="6"/>
        <v>0.2572062084257206</v>
      </c>
      <c r="N39" s="218">
        <f t="shared" si="3"/>
        <v>7242</v>
      </c>
      <c r="O39" s="214">
        <f t="shared" si="4"/>
        <v>7189</v>
      </c>
      <c r="P39" s="215">
        <f t="shared" si="1"/>
        <v>-0.00731842032587683</v>
      </c>
    </row>
    <row r="40" spans="1:16" ht="12.75">
      <c r="A40" s="131" t="s">
        <v>52</v>
      </c>
      <c r="B40" s="112">
        <v>1440</v>
      </c>
      <c r="C40" s="214">
        <v>2032</v>
      </c>
      <c r="D40" s="201">
        <f t="shared" si="2"/>
        <v>0.4111111111111111</v>
      </c>
      <c r="E40" s="112">
        <v>548</v>
      </c>
      <c r="F40" s="219">
        <v>528</v>
      </c>
      <c r="G40" s="215">
        <f t="shared" si="7"/>
        <v>-0.0364963503649635</v>
      </c>
      <c r="H40" s="299"/>
      <c r="I40" s="210"/>
      <c r="J40" s="186"/>
      <c r="K40" s="239">
        <v>18</v>
      </c>
      <c r="L40" s="395">
        <v>21</v>
      </c>
      <c r="M40" s="242">
        <f t="shared" si="6"/>
        <v>0.16666666666666666</v>
      </c>
      <c r="N40" s="218">
        <f t="shared" si="3"/>
        <v>2006</v>
      </c>
      <c r="O40" s="214">
        <f t="shared" si="4"/>
        <v>2581</v>
      </c>
      <c r="P40" s="215">
        <f t="shared" si="1"/>
        <v>0.28664007976071787</v>
      </c>
    </row>
    <row r="41" spans="1:16" ht="12.75">
      <c r="A41" s="131" t="s">
        <v>53</v>
      </c>
      <c r="B41" s="112">
        <v>2885</v>
      </c>
      <c r="C41" s="214">
        <v>3248</v>
      </c>
      <c r="D41" s="201">
        <f t="shared" si="2"/>
        <v>0.12582322357019063</v>
      </c>
      <c r="E41" s="112">
        <v>473</v>
      </c>
      <c r="F41" s="219">
        <v>517</v>
      </c>
      <c r="G41" s="215">
        <f t="shared" si="7"/>
        <v>0.09302325581395349</v>
      </c>
      <c r="H41" s="402">
        <v>148</v>
      </c>
      <c r="I41" s="395">
        <v>116</v>
      </c>
      <c r="J41" s="201">
        <f>(I41-H41)/H41</f>
        <v>-0.21621621621621623</v>
      </c>
      <c r="K41" s="239">
        <v>25</v>
      </c>
      <c r="L41" s="395">
        <v>32</v>
      </c>
      <c r="M41" s="242">
        <f t="shared" si="6"/>
        <v>0.28</v>
      </c>
      <c r="N41" s="218">
        <f t="shared" si="3"/>
        <v>3531</v>
      </c>
      <c r="O41" s="214">
        <f t="shared" si="4"/>
        <v>3913</v>
      </c>
      <c r="P41" s="215">
        <f t="shared" si="1"/>
        <v>0.108184650240725</v>
      </c>
    </row>
    <row r="42" spans="1:16" ht="12.75">
      <c r="A42" s="131" t="s">
        <v>55</v>
      </c>
      <c r="B42" s="112">
        <v>1129</v>
      </c>
      <c r="C42" s="214">
        <v>1165</v>
      </c>
      <c r="D42" s="201">
        <f t="shared" si="2"/>
        <v>0.03188662533215235</v>
      </c>
      <c r="E42" s="346">
        <v>327</v>
      </c>
      <c r="F42" s="395">
        <v>412</v>
      </c>
      <c r="G42" s="215">
        <f t="shared" si="7"/>
        <v>0.2599388379204893</v>
      </c>
      <c r="H42" s="402">
        <v>32</v>
      </c>
      <c r="I42" s="395">
        <v>84</v>
      </c>
      <c r="J42" s="201">
        <f>(I42-H42)/H42</f>
        <v>1.625</v>
      </c>
      <c r="K42" s="239">
        <v>45</v>
      </c>
      <c r="L42" s="395">
        <v>22</v>
      </c>
      <c r="M42" s="242">
        <f t="shared" si="6"/>
        <v>-0.5111111111111111</v>
      </c>
      <c r="N42" s="218">
        <f t="shared" si="3"/>
        <v>1533</v>
      </c>
      <c r="O42" s="214">
        <f t="shared" si="4"/>
        <v>1683</v>
      </c>
      <c r="P42" s="215">
        <f t="shared" si="1"/>
        <v>0.09784735812133072</v>
      </c>
    </row>
    <row r="43" spans="1:16" ht="12.75">
      <c r="A43" s="131" t="s">
        <v>54</v>
      </c>
      <c r="B43" s="112">
        <v>740</v>
      </c>
      <c r="C43" s="214">
        <v>821</v>
      </c>
      <c r="D43" s="201">
        <f t="shared" si="2"/>
        <v>0.10945945945945947</v>
      </c>
      <c r="E43" s="346">
        <v>484</v>
      </c>
      <c r="F43" s="395">
        <v>344</v>
      </c>
      <c r="G43" s="215">
        <f t="shared" si="7"/>
        <v>-0.2892561983471074</v>
      </c>
      <c r="H43" s="299"/>
      <c r="I43" s="210"/>
      <c r="J43" s="186"/>
      <c r="K43" s="239">
        <v>66</v>
      </c>
      <c r="L43" s="395">
        <v>61</v>
      </c>
      <c r="M43" s="242">
        <f t="shared" si="6"/>
        <v>-0.07575757575757576</v>
      </c>
      <c r="N43" s="218">
        <f t="shared" si="3"/>
        <v>1290</v>
      </c>
      <c r="O43" s="214">
        <f t="shared" si="4"/>
        <v>1226</v>
      </c>
      <c r="P43" s="215">
        <f t="shared" si="1"/>
        <v>-0.04961240310077519</v>
      </c>
    </row>
    <row r="44" spans="1:16" ht="12.75">
      <c r="A44" s="131" t="s">
        <v>56</v>
      </c>
      <c r="B44" s="112">
        <v>1459</v>
      </c>
      <c r="C44" s="214">
        <v>1997</v>
      </c>
      <c r="D44" s="201">
        <f t="shared" si="2"/>
        <v>0.36874571624400276</v>
      </c>
      <c r="E44" s="346">
        <v>977</v>
      </c>
      <c r="F44" s="219">
        <v>1290</v>
      </c>
      <c r="G44" s="215">
        <f t="shared" si="7"/>
        <v>0.3203684749232344</v>
      </c>
      <c r="H44" s="402">
        <v>201</v>
      </c>
      <c r="I44" s="395">
        <v>237</v>
      </c>
      <c r="J44" s="201">
        <f>(I44-H44)/H44</f>
        <v>0.1791044776119403</v>
      </c>
      <c r="K44" s="239">
        <v>529</v>
      </c>
      <c r="L44" s="395">
        <v>224</v>
      </c>
      <c r="M44" s="242">
        <f t="shared" si="6"/>
        <v>-0.5765595463137996</v>
      </c>
      <c r="N44" s="218">
        <f t="shared" si="3"/>
        <v>3166</v>
      </c>
      <c r="O44" s="214">
        <f t="shared" si="4"/>
        <v>3748</v>
      </c>
      <c r="P44" s="215">
        <f t="shared" si="1"/>
        <v>0.18382817435249527</v>
      </c>
    </row>
    <row r="45" spans="1:16" ht="12.75">
      <c r="A45" s="131" t="s">
        <v>105</v>
      </c>
      <c r="B45" s="239">
        <v>160</v>
      </c>
      <c r="C45" s="214">
        <v>148</v>
      </c>
      <c r="D45" s="201">
        <f t="shared" si="2"/>
        <v>-0.075</v>
      </c>
      <c r="E45" s="217"/>
      <c r="F45" s="214">
        <v>76</v>
      </c>
      <c r="G45" s="215"/>
      <c r="H45" s="402">
        <v>88</v>
      </c>
      <c r="I45" s="210"/>
      <c r="J45" s="201">
        <f>(I45-H45)/H45</f>
        <v>-1</v>
      </c>
      <c r="K45" s="217">
        <v>4</v>
      </c>
      <c r="L45" s="210"/>
      <c r="M45" s="242">
        <f t="shared" si="6"/>
        <v>-1</v>
      </c>
      <c r="N45" s="218">
        <f t="shared" si="3"/>
        <v>252</v>
      </c>
      <c r="O45" s="214">
        <f t="shared" si="4"/>
        <v>224</v>
      </c>
      <c r="P45" s="215">
        <f t="shared" si="1"/>
        <v>-0.1111111111111111</v>
      </c>
    </row>
    <row r="46" spans="1:16" ht="12">
      <c r="A46" s="427" t="s">
        <v>57</v>
      </c>
      <c r="B46" s="411">
        <f>SUM(B9:B45)</f>
        <v>60787</v>
      </c>
      <c r="C46" s="396">
        <f>SUM(C9:C45)</f>
        <v>64868</v>
      </c>
      <c r="D46" s="401">
        <f t="shared" si="2"/>
        <v>0.06713606527711517</v>
      </c>
      <c r="E46" s="411">
        <f>SUM(E9:E45)</f>
        <v>17096</v>
      </c>
      <c r="F46" s="396">
        <f>SUM(F9:F45)</f>
        <v>18484</v>
      </c>
      <c r="G46" s="398">
        <f>(F46-E46)/E46</f>
        <v>0.08118858212447357</v>
      </c>
      <c r="H46" s="403">
        <f>SUM(H9:H45)</f>
        <v>1208</v>
      </c>
      <c r="I46" s="397">
        <f>SUM(I9:I45)</f>
        <v>1383</v>
      </c>
      <c r="J46" s="401">
        <f>(I46-H46)/H46</f>
        <v>0.14486754966887416</v>
      </c>
      <c r="K46" s="411">
        <f>SUM(K9:K45)</f>
        <v>3350</v>
      </c>
      <c r="L46" s="396">
        <f>SUM(L9:L45)</f>
        <v>3794</v>
      </c>
      <c r="M46" s="398">
        <f>(L46-K46)/K46</f>
        <v>0.1325373134328358</v>
      </c>
      <c r="N46" s="415">
        <f>SUM(N9:N45)</f>
        <v>82441</v>
      </c>
      <c r="O46" s="396">
        <f>SUM(O9:O45)</f>
        <v>88529</v>
      </c>
      <c r="P46" s="398">
        <f t="shared" si="1"/>
        <v>0.07384675100981308</v>
      </c>
    </row>
    <row r="47" spans="1:16" ht="12">
      <c r="A47" s="428" t="s">
        <v>8</v>
      </c>
      <c r="B47" s="411">
        <v>848</v>
      </c>
      <c r="C47" s="396">
        <v>904</v>
      </c>
      <c r="D47" s="401">
        <f>(C47-B47)/B47</f>
        <v>0.0660377358490566</v>
      </c>
      <c r="E47" s="411">
        <v>90</v>
      </c>
      <c r="F47" s="396">
        <v>192</v>
      </c>
      <c r="G47" s="398">
        <f>(F47-E47)/E47</f>
        <v>1.1333333333333333</v>
      </c>
      <c r="H47" s="403">
        <v>0</v>
      </c>
      <c r="I47" s="399">
        <v>120</v>
      </c>
      <c r="J47" s="401"/>
      <c r="K47" s="411">
        <v>25</v>
      </c>
      <c r="L47" s="396">
        <v>24</v>
      </c>
      <c r="M47" s="398">
        <f>(L47-K47)/K47</f>
        <v>-0.04</v>
      </c>
      <c r="N47" s="415">
        <f>SUM(B47+E47+H47+K47)</f>
        <v>963</v>
      </c>
      <c r="O47" s="396">
        <f>SUM(C47+F47+I47+L47)</f>
        <v>1240</v>
      </c>
      <c r="P47" s="398">
        <f>(O47-N47)/N47</f>
        <v>0.28764278296988577</v>
      </c>
    </row>
    <row r="48" spans="1:16" ht="12">
      <c r="A48" s="208" t="s">
        <v>58</v>
      </c>
      <c r="B48" s="209"/>
      <c r="C48" s="214"/>
      <c r="D48" s="213"/>
      <c r="E48" s="209"/>
      <c r="F48" s="210"/>
      <c r="G48" s="211"/>
      <c r="H48" s="212"/>
      <c r="I48" s="210"/>
      <c r="J48" s="213"/>
      <c r="K48" s="209"/>
      <c r="L48" s="210"/>
      <c r="M48" s="211"/>
      <c r="N48" s="218"/>
      <c r="O48" s="210"/>
      <c r="P48" s="211"/>
    </row>
    <row r="49" spans="1:16" ht="12.75">
      <c r="A49" s="131" t="s">
        <v>59</v>
      </c>
      <c r="B49" s="112">
        <v>1626</v>
      </c>
      <c r="C49" s="214">
        <v>1485</v>
      </c>
      <c r="D49" s="201">
        <f t="shared" si="2"/>
        <v>-0.08671586715867159</v>
      </c>
      <c r="E49" s="346">
        <v>1692</v>
      </c>
      <c r="F49" s="219">
        <v>1582</v>
      </c>
      <c r="G49" s="223">
        <f aca="true" t="shared" si="8" ref="G49:G63">(F49-E49)/E49</f>
        <v>-0.06501182033096926</v>
      </c>
      <c r="H49" s="404">
        <v>179</v>
      </c>
      <c r="I49" s="395">
        <v>233</v>
      </c>
      <c r="J49" s="201">
        <f>(I49-H49)/H49</f>
        <v>0.3016759776536313</v>
      </c>
      <c r="K49" s="239">
        <v>63</v>
      </c>
      <c r="L49" s="395">
        <v>53</v>
      </c>
      <c r="M49" s="242">
        <f>(L49-K49)/K49</f>
        <v>-0.15873015873015872</v>
      </c>
      <c r="N49" s="218">
        <f aca="true" t="shared" si="9" ref="N49:N62">SUM(B49+E49+H49+K49)</f>
        <v>3560</v>
      </c>
      <c r="O49" s="214">
        <f>SUM(C49+F49+I49+L49)</f>
        <v>3353</v>
      </c>
      <c r="P49" s="223">
        <f aca="true" t="shared" si="10" ref="P49:P63">(O49-N49)/N49</f>
        <v>-0.058146067415730335</v>
      </c>
    </row>
    <row r="50" spans="1:16" ht="12">
      <c r="A50" s="131" t="s">
        <v>5</v>
      </c>
      <c r="B50" s="112">
        <v>13</v>
      </c>
      <c r="C50" s="214">
        <v>28</v>
      </c>
      <c r="D50" s="201">
        <f t="shared" si="2"/>
        <v>1.1538461538461537</v>
      </c>
      <c r="E50" s="217"/>
      <c r="F50" s="219"/>
      <c r="G50" s="223"/>
      <c r="H50" s="299"/>
      <c r="I50" s="224"/>
      <c r="J50" s="225"/>
      <c r="K50" s="185"/>
      <c r="L50" s="210"/>
      <c r="M50" s="223"/>
      <c r="N50" s="218">
        <f t="shared" si="9"/>
        <v>13</v>
      </c>
      <c r="O50" s="214">
        <f>SUM(C50+F50+I50+L50)</f>
        <v>28</v>
      </c>
      <c r="P50" s="223">
        <f t="shared" si="10"/>
        <v>1.1538461538461537</v>
      </c>
    </row>
    <row r="51" spans="1:16" ht="12.75">
      <c r="A51" s="131" t="s">
        <v>60</v>
      </c>
      <c r="B51" s="112">
        <v>108</v>
      </c>
      <c r="C51" s="214">
        <v>120</v>
      </c>
      <c r="D51" s="201">
        <f t="shared" si="2"/>
        <v>0.1111111111111111</v>
      </c>
      <c r="E51" s="346">
        <v>57</v>
      </c>
      <c r="F51" s="219">
        <v>39</v>
      </c>
      <c r="G51" s="223">
        <f t="shared" si="8"/>
        <v>-0.3157894736842105</v>
      </c>
      <c r="H51" s="299"/>
      <c r="I51" s="224"/>
      <c r="J51" s="225"/>
      <c r="K51" s="185"/>
      <c r="L51" s="210"/>
      <c r="M51" s="223"/>
      <c r="N51" s="218">
        <f t="shared" si="9"/>
        <v>165</v>
      </c>
      <c r="O51" s="214">
        <f aca="true" t="shared" si="11" ref="O51:O62">SUM(C51+F51+I51+L51)</f>
        <v>159</v>
      </c>
      <c r="P51" s="223">
        <f t="shared" si="10"/>
        <v>-0.03636363636363636</v>
      </c>
    </row>
    <row r="52" spans="1:16" ht="12.75">
      <c r="A52" s="131" t="s">
        <v>61</v>
      </c>
      <c r="B52" s="112">
        <v>1135</v>
      </c>
      <c r="C52" s="214">
        <v>862</v>
      </c>
      <c r="D52" s="201">
        <f t="shared" si="2"/>
        <v>-0.24052863436123348</v>
      </c>
      <c r="E52" s="112">
        <v>2991</v>
      </c>
      <c r="F52" s="219">
        <v>2480</v>
      </c>
      <c r="G52" s="223">
        <f t="shared" si="8"/>
        <v>-0.17084587094617185</v>
      </c>
      <c r="H52" s="299"/>
      <c r="I52" s="224"/>
      <c r="J52" s="225"/>
      <c r="K52" s="239">
        <v>172</v>
      </c>
      <c r="L52" s="395">
        <v>132</v>
      </c>
      <c r="M52" s="242">
        <f aca="true" t="shared" si="12" ref="M52:M61">(L52-K52)/K52</f>
        <v>-0.23255813953488372</v>
      </c>
      <c r="N52" s="218">
        <f t="shared" si="9"/>
        <v>4298</v>
      </c>
      <c r="O52" s="214">
        <f t="shared" si="11"/>
        <v>3474</v>
      </c>
      <c r="P52" s="223">
        <f t="shared" si="10"/>
        <v>-0.19171707771056307</v>
      </c>
    </row>
    <row r="53" spans="1:16" ht="12.75">
      <c r="A53" s="131" t="s">
        <v>62</v>
      </c>
      <c r="B53" s="112">
        <v>752</v>
      </c>
      <c r="C53" s="214">
        <v>736</v>
      </c>
      <c r="D53" s="201">
        <f t="shared" si="2"/>
        <v>-0.02127659574468085</v>
      </c>
      <c r="E53" s="112">
        <v>1061</v>
      </c>
      <c r="F53" s="219">
        <v>1269</v>
      </c>
      <c r="G53" s="223">
        <f t="shared" si="8"/>
        <v>0.19604147031102734</v>
      </c>
      <c r="H53" s="404">
        <v>366</v>
      </c>
      <c r="I53" s="224">
        <v>401</v>
      </c>
      <c r="J53" s="201">
        <f>(I53-H53)/H53</f>
        <v>0.09562841530054644</v>
      </c>
      <c r="K53" s="239">
        <v>20</v>
      </c>
      <c r="L53" s="395">
        <v>41</v>
      </c>
      <c r="M53" s="242">
        <f t="shared" si="12"/>
        <v>1.05</v>
      </c>
      <c r="N53" s="218">
        <f t="shared" si="9"/>
        <v>2199</v>
      </c>
      <c r="O53" s="214">
        <f t="shared" si="11"/>
        <v>2447</v>
      </c>
      <c r="P53" s="223">
        <f t="shared" si="10"/>
        <v>0.11277853569804457</v>
      </c>
    </row>
    <row r="54" spans="1:16" ht="12.75">
      <c r="A54" s="131" t="s">
        <v>63</v>
      </c>
      <c r="B54" s="112">
        <v>471</v>
      </c>
      <c r="C54" s="214">
        <v>510</v>
      </c>
      <c r="D54" s="201">
        <f t="shared" si="2"/>
        <v>0.08280254777070063</v>
      </c>
      <c r="E54" s="112">
        <v>165</v>
      </c>
      <c r="F54" s="219">
        <v>186</v>
      </c>
      <c r="G54" s="223">
        <f t="shared" si="8"/>
        <v>0.12727272727272726</v>
      </c>
      <c r="H54" s="404">
        <v>93</v>
      </c>
      <c r="I54" s="224">
        <v>195</v>
      </c>
      <c r="J54" s="201">
        <f>(I54-H54)/H54</f>
        <v>1.096774193548387</v>
      </c>
      <c r="K54" s="239"/>
      <c r="L54" s="210"/>
      <c r="M54" s="242"/>
      <c r="N54" s="218">
        <f t="shared" si="9"/>
        <v>729</v>
      </c>
      <c r="O54" s="214">
        <f t="shared" si="11"/>
        <v>891</v>
      </c>
      <c r="P54" s="223">
        <f t="shared" si="10"/>
        <v>0.2222222222222222</v>
      </c>
    </row>
    <row r="55" spans="1:16" ht="12.75">
      <c r="A55" s="131" t="s">
        <v>64</v>
      </c>
      <c r="B55" s="112"/>
      <c r="C55" s="214"/>
      <c r="D55" s="201"/>
      <c r="E55" s="112">
        <v>168</v>
      </c>
      <c r="F55" s="219">
        <v>339</v>
      </c>
      <c r="G55" s="223">
        <f t="shared" si="8"/>
        <v>1.0178571428571428</v>
      </c>
      <c r="H55" s="299"/>
      <c r="I55" s="224"/>
      <c r="J55" s="225"/>
      <c r="K55" s="239">
        <v>48</v>
      </c>
      <c r="L55" s="395">
        <v>17</v>
      </c>
      <c r="M55" s="242">
        <f t="shared" si="12"/>
        <v>-0.6458333333333334</v>
      </c>
      <c r="N55" s="218">
        <f t="shared" si="9"/>
        <v>216</v>
      </c>
      <c r="O55" s="214">
        <f t="shared" si="11"/>
        <v>356</v>
      </c>
      <c r="P55" s="223">
        <f t="shared" si="10"/>
        <v>0.6481481481481481</v>
      </c>
    </row>
    <row r="56" spans="1:16" ht="12.75">
      <c r="A56" s="131" t="s">
        <v>65</v>
      </c>
      <c r="B56" s="112">
        <v>1141</v>
      </c>
      <c r="C56" s="214">
        <v>1218</v>
      </c>
      <c r="D56" s="201">
        <f t="shared" si="2"/>
        <v>0.06748466257668712</v>
      </c>
      <c r="E56" s="112">
        <v>1732</v>
      </c>
      <c r="F56" s="219">
        <v>1497</v>
      </c>
      <c r="G56" s="223">
        <f t="shared" si="8"/>
        <v>-0.13568129330254042</v>
      </c>
      <c r="H56" s="404">
        <v>127</v>
      </c>
      <c r="I56" s="395">
        <v>137</v>
      </c>
      <c r="J56" s="201">
        <f aca="true" t="shared" si="13" ref="J56:J62">(I56-H56)/H56</f>
        <v>0.07874015748031496</v>
      </c>
      <c r="K56" s="239">
        <v>108</v>
      </c>
      <c r="L56" s="395">
        <v>120</v>
      </c>
      <c r="M56" s="242">
        <f t="shared" si="12"/>
        <v>0.1111111111111111</v>
      </c>
      <c r="N56" s="218">
        <f t="shared" si="9"/>
        <v>3108</v>
      </c>
      <c r="O56" s="214">
        <f t="shared" si="11"/>
        <v>2972</v>
      </c>
      <c r="P56" s="223">
        <f t="shared" si="10"/>
        <v>-0.043758043758043756</v>
      </c>
    </row>
    <row r="57" spans="1:16" ht="12.75">
      <c r="A57" s="131" t="s">
        <v>142</v>
      </c>
      <c r="B57" s="217"/>
      <c r="C57" s="214"/>
      <c r="D57" s="201"/>
      <c r="E57" s="346">
        <v>20</v>
      </c>
      <c r="F57" s="219"/>
      <c r="G57" s="223">
        <f t="shared" si="8"/>
        <v>-1</v>
      </c>
      <c r="H57" s="404">
        <v>14</v>
      </c>
      <c r="I57" s="395">
        <v>10</v>
      </c>
      <c r="J57" s="201">
        <f t="shared" si="13"/>
        <v>-0.2857142857142857</v>
      </c>
      <c r="K57" s="185"/>
      <c r="L57" s="210"/>
      <c r="M57" s="242"/>
      <c r="N57" s="218">
        <f t="shared" si="9"/>
        <v>34</v>
      </c>
      <c r="O57" s="214">
        <f t="shared" si="11"/>
        <v>10</v>
      </c>
      <c r="P57" s="223">
        <f t="shared" si="10"/>
        <v>-0.7058823529411765</v>
      </c>
    </row>
    <row r="58" spans="1:16" ht="12.75">
      <c r="A58" s="131" t="s">
        <v>137</v>
      </c>
      <c r="B58" s="112">
        <v>213</v>
      </c>
      <c r="C58" s="214">
        <v>125</v>
      </c>
      <c r="D58" s="201">
        <f t="shared" si="2"/>
        <v>-0.4131455399061033</v>
      </c>
      <c r="E58" s="346">
        <v>948</v>
      </c>
      <c r="F58" s="219">
        <v>865</v>
      </c>
      <c r="G58" s="223">
        <f t="shared" si="8"/>
        <v>-0.08755274261603375</v>
      </c>
      <c r="H58" s="404">
        <v>425</v>
      </c>
      <c r="I58" s="395">
        <v>458</v>
      </c>
      <c r="J58" s="201">
        <f t="shared" si="13"/>
        <v>0.07764705882352942</v>
      </c>
      <c r="K58" s="239">
        <v>82</v>
      </c>
      <c r="L58" s="395">
        <v>75</v>
      </c>
      <c r="M58" s="242">
        <f t="shared" si="12"/>
        <v>-0.08536585365853659</v>
      </c>
      <c r="N58" s="218">
        <f t="shared" si="9"/>
        <v>1668</v>
      </c>
      <c r="O58" s="214">
        <f t="shared" si="11"/>
        <v>1523</v>
      </c>
      <c r="P58" s="223">
        <f t="shared" si="10"/>
        <v>-0.08693045563549161</v>
      </c>
    </row>
    <row r="59" spans="1:16" ht="12.75">
      <c r="A59" s="131" t="s">
        <v>66</v>
      </c>
      <c r="B59" s="112">
        <v>843</v>
      </c>
      <c r="C59" s="214">
        <v>996</v>
      </c>
      <c r="D59" s="201">
        <f t="shared" si="2"/>
        <v>0.18149466192170818</v>
      </c>
      <c r="E59" s="112">
        <v>1491</v>
      </c>
      <c r="F59" s="219">
        <v>1531</v>
      </c>
      <c r="G59" s="223">
        <f t="shared" si="8"/>
        <v>0.02682763246143528</v>
      </c>
      <c r="H59" s="404">
        <v>241</v>
      </c>
      <c r="I59" s="395">
        <v>168</v>
      </c>
      <c r="J59" s="201">
        <f t="shared" si="13"/>
        <v>-0.3029045643153527</v>
      </c>
      <c r="K59" s="239">
        <v>25</v>
      </c>
      <c r="L59" s="395">
        <v>48</v>
      </c>
      <c r="M59" s="242">
        <f t="shared" si="12"/>
        <v>0.92</v>
      </c>
      <c r="N59" s="218">
        <f t="shared" si="9"/>
        <v>2600</v>
      </c>
      <c r="O59" s="214">
        <f t="shared" si="11"/>
        <v>2743</v>
      </c>
      <c r="P59" s="223">
        <f t="shared" si="10"/>
        <v>0.055</v>
      </c>
    </row>
    <row r="60" spans="1:16" ht="12.75">
      <c r="A60" s="131" t="s">
        <v>67</v>
      </c>
      <c r="B60" s="112">
        <v>1299</v>
      </c>
      <c r="C60" s="214">
        <v>1338</v>
      </c>
      <c r="D60" s="201">
        <f t="shared" si="2"/>
        <v>0.03002309468822171</v>
      </c>
      <c r="E60" s="112">
        <v>1470</v>
      </c>
      <c r="F60" s="219">
        <v>1626</v>
      </c>
      <c r="G60" s="223">
        <f t="shared" si="8"/>
        <v>0.10612244897959183</v>
      </c>
      <c r="H60" s="404">
        <v>129</v>
      </c>
      <c r="I60" s="395">
        <v>234</v>
      </c>
      <c r="J60" s="201">
        <f t="shared" si="13"/>
        <v>0.813953488372093</v>
      </c>
      <c r="K60" s="239">
        <v>29</v>
      </c>
      <c r="L60" s="395">
        <v>35</v>
      </c>
      <c r="M60" s="242">
        <f t="shared" si="12"/>
        <v>0.20689655172413793</v>
      </c>
      <c r="N60" s="218">
        <f t="shared" si="9"/>
        <v>2927</v>
      </c>
      <c r="O60" s="214">
        <f t="shared" si="11"/>
        <v>3233</v>
      </c>
      <c r="P60" s="223">
        <f t="shared" si="10"/>
        <v>0.10454390160573966</v>
      </c>
    </row>
    <row r="61" spans="1:16" ht="12.75">
      <c r="A61" s="131" t="s">
        <v>68</v>
      </c>
      <c r="B61" s="112">
        <v>1278</v>
      </c>
      <c r="C61" s="214">
        <v>1459</v>
      </c>
      <c r="D61" s="201">
        <f t="shared" si="2"/>
        <v>0.14162754303599373</v>
      </c>
      <c r="E61" s="112">
        <v>892</v>
      </c>
      <c r="F61" s="219">
        <v>828</v>
      </c>
      <c r="G61" s="223">
        <f t="shared" si="8"/>
        <v>-0.07174887892376682</v>
      </c>
      <c r="H61" s="404">
        <v>144</v>
      </c>
      <c r="I61" s="395">
        <v>210</v>
      </c>
      <c r="J61" s="201">
        <f t="shared" si="13"/>
        <v>0.4583333333333333</v>
      </c>
      <c r="K61" s="239">
        <v>52</v>
      </c>
      <c r="L61" s="395">
        <v>61</v>
      </c>
      <c r="M61" s="242">
        <f t="shared" si="12"/>
        <v>0.17307692307692307</v>
      </c>
      <c r="N61" s="218">
        <f t="shared" si="9"/>
        <v>2366</v>
      </c>
      <c r="O61" s="214">
        <f t="shared" si="11"/>
        <v>2558</v>
      </c>
      <c r="P61" s="223">
        <f t="shared" si="10"/>
        <v>0.08114961961115807</v>
      </c>
    </row>
    <row r="62" spans="1:16" ht="12.75">
      <c r="A62" s="131" t="s">
        <v>104</v>
      </c>
      <c r="B62" s="217"/>
      <c r="C62" s="214"/>
      <c r="D62" s="201"/>
      <c r="E62" s="217"/>
      <c r="F62" s="219"/>
      <c r="G62" s="223"/>
      <c r="H62" s="404">
        <v>30</v>
      </c>
      <c r="I62" s="395">
        <v>36</v>
      </c>
      <c r="J62" s="201">
        <f t="shared" si="13"/>
        <v>0.2</v>
      </c>
      <c r="K62" s="239"/>
      <c r="L62" s="395">
        <v>23</v>
      </c>
      <c r="M62" s="223"/>
      <c r="N62" s="218">
        <f t="shared" si="9"/>
        <v>30</v>
      </c>
      <c r="O62" s="214">
        <f t="shared" si="11"/>
        <v>59</v>
      </c>
      <c r="P62" s="223">
        <f t="shared" si="10"/>
        <v>0.9666666666666667</v>
      </c>
    </row>
    <row r="63" spans="1:16" ht="12">
      <c r="A63" s="427" t="s">
        <v>69</v>
      </c>
      <c r="B63" s="411">
        <f>SUM(B49:B61)</f>
        <v>8879</v>
      </c>
      <c r="C63" s="396">
        <f>SUM(C49:C61)</f>
        <v>8877</v>
      </c>
      <c r="D63" s="401">
        <f t="shared" si="2"/>
        <v>-0.00022525059128280213</v>
      </c>
      <c r="E63" s="411">
        <f>SUM(E49:E62)</f>
        <v>12687</v>
      </c>
      <c r="F63" s="396">
        <f>SUM(F49:F62)</f>
        <v>12242</v>
      </c>
      <c r="G63" s="398">
        <f t="shared" si="8"/>
        <v>-0.0350752739024198</v>
      </c>
      <c r="H63" s="403">
        <f>SUM(H49:H62)</f>
        <v>1748</v>
      </c>
      <c r="I63" s="397">
        <f>SUM(I49:I62)</f>
        <v>2082</v>
      </c>
      <c r="J63" s="401">
        <f>(I63-H63)/H63</f>
        <v>0.19107551487414187</v>
      </c>
      <c r="K63" s="411">
        <f>SUM(K49:K62)</f>
        <v>599</v>
      </c>
      <c r="L63" s="396">
        <f>SUM(L49:L62)</f>
        <v>605</v>
      </c>
      <c r="M63" s="398">
        <f>(L63-K63)/K63</f>
        <v>0.01001669449081803</v>
      </c>
      <c r="N63" s="415">
        <f>SUM(N49:N62)</f>
        <v>23913</v>
      </c>
      <c r="O63" s="396">
        <f>SUM(O49:O62)</f>
        <v>23806</v>
      </c>
      <c r="P63" s="398">
        <f t="shared" si="10"/>
        <v>-0.004474553590097436</v>
      </c>
    </row>
    <row r="64" spans="1:16" ht="6" customHeight="1">
      <c r="A64" s="253"/>
      <c r="B64" s="209"/>
      <c r="C64" s="214"/>
      <c r="D64" s="213"/>
      <c r="E64" s="209"/>
      <c r="F64" s="210"/>
      <c r="G64" s="211"/>
      <c r="H64" s="212"/>
      <c r="I64" s="224"/>
      <c r="J64" s="213"/>
      <c r="K64" s="209"/>
      <c r="L64" s="210"/>
      <c r="M64" s="211"/>
      <c r="N64" s="212"/>
      <c r="O64" s="210"/>
      <c r="P64" s="211"/>
    </row>
    <row r="65" spans="1:16" ht="12">
      <c r="A65" s="208" t="s">
        <v>70</v>
      </c>
      <c r="B65" s="209"/>
      <c r="C65" s="214"/>
      <c r="D65" s="213"/>
      <c r="E65" s="209"/>
      <c r="F65" s="210"/>
      <c r="G65" s="211"/>
      <c r="H65" s="212"/>
      <c r="I65" s="210"/>
      <c r="J65" s="213"/>
      <c r="K65" s="209"/>
      <c r="L65" s="210"/>
      <c r="M65" s="211"/>
      <c r="N65" s="212"/>
      <c r="O65" s="210"/>
      <c r="P65" s="211"/>
    </row>
    <row r="66" spans="1:16" s="319" customFormat="1" ht="12.75">
      <c r="A66" s="131" t="s">
        <v>127</v>
      </c>
      <c r="B66" s="226"/>
      <c r="C66" s="227"/>
      <c r="D66" s="201"/>
      <c r="E66" s="346">
        <v>372</v>
      </c>
      <c r="F66" s="395">
        <v>329</v>
      </c>
      <c r="G66" s="223">
        <f aca="true" t="shared" si="14" ref="G66:G83">(F66-E66)/E66</f>
        <v>-0.11559139784946236</v>
      </c>
      <c r="H66" s="228"/>
      <c r="I66" s="229"/>
      <c r="J66" s="230"/>
      <c r="K66" s="226"/>
      <c r="L66" s="210"/>
      <c r="M66" s="231"/>
      <c r="N66" s="218">
        <f aca="true" t="shared" si="15" ref="N66:O83">SUM(B66+E66+H66+K66)</f>
        <v>372</v>
      </c>
      <c r="O66" s="214">
        <f t="shared" si="15"/>
        <v>329</v>
      </c>
      <c r="P66" s="223">
        <f aca="true" t="shared" si="16" ref="P66:P83">(O66-N66)/N66</f>
        <v>-0.11559139784946236</v>
      </c>
    </row>
    <row r="67" spans="1:16" ht="12.75">
      <c r="A67" s="131" t="s">
        <v>71</v>
      </c>
      <c r="B67" s="239">
        <v>74</v>
      </c>
      <c r="C67" s="214">
        <v>88</v>
      </c>
      <c r="D67" s="201">
        <f aca="true" t="shared" si="17" ref="D67:D84">(C67-B67)/B67</f>
        <v>0.1891891891891892</v>
      </c>
      <c r="E67" s="217"/>
      <c r="F67" s="210"/>
      <c r="G67" s="223"/>
      <c r="H67" s="212"/>
      <c r="I67" s="210"/>
      <c r="J67" s="213"/>
      <c r="K67" s="239">
        <v>10</v>
      </c>
      <c r="L67" s="395">
        <v>11</v>
      </c>
      <c r="M67" s="242">
        <f aca="true" t="shared" si="18" ref="M67:M83">(L67-K67)/K67</f>
        <v>0.1</v>
      </c>
      <c r="N67" s="218">
        <f t="shared" si="15"/>
        <v>84</v>
      </c>
      <c r="O67" s="214">
        <f t="shared" si="15"/>
        <v>99</v>
      </c>
      <c r="P67" s="223">
        <f t="shared" si="16"/>
        <v>0.17857142857142858</v>
      </c>
    </row>
    <row r="68" spans="1:16" ht="12">
      <c r="A68" s="131" t="s">
        <v>72</v>
      </c>
      <c r="B68" s="239">
        <v>159</v>
      </c>
      <c r="C68" s="214">
        <v>397</v>
      </c>
      <c r="D68" s="201">
        <f t="shared" si="17"/>
        <v>1.4968553459119496</v>
      </c>
      <c r="E68" s="324">
        <v>1110</v>
      </c>
      <c r="F68" s="219">
        <v>1518</v>
      </c>
      <c r="G68" s="223">
        <f t="shared" si="14"/>
        <v>0.3675675675675676</v>
      </c>
      <c r="H68" s="212"/>
      <c r="I68" s="210"/>
      <c r="J68" s="213"/>
      <c r="K68" s="209"/>
      <c r="L68" s="210"/>
      <c r="M68" s="242"/>
      <c r="N68" s="218">
        <f t="shared" si="15"/>
        <v>1269</v>
      </c>
      <c r="O68" s="214">
        <f t="shared" si="15"/>
        <v>1915</v>
      </c>
      <c r="P68" s="223">
        <f t="shared" si="16"/>
        <v>0.5090622537431048</v>
      </c>
    </row>
    <row r="69" spans="1:16" ht="12.75">
      <c r="A69" s="131" t="s">
        <v>73</v>
      </c>
      <c r="B69" s="112"/>
      <c r="C69" s="214"/>
      <c r="D69" s="201"/>
      <c r="E69" s="217"/>
      <c r="F69" s="210"/>
      <c r="G69" s="223"/>
      <c r="H69" s="404">
        <v>17</v>
      </c>
      <c r="I69" s="210"/>
      <c r="J69" s="225">
        <f>(I69-H69)/H69</f>
        <v>-1</v>
      </c>
      <c r="K69" s="239">
        <v>5</v>
      </c>
      <c r="L69" s="395">
        <v>6</v>
      </c>
      <c r="M69" s="242">
        <f t="shared" si="18"/>
        <v>0.2</v>
      </c>
      <c r="N69" s="218">
        <f t="shared" si="15"/>
        <v>22</v>
      </c>
      <c r="O69" s="214">
        <f t="shared" si="15"/>
        <v>6</v>
      </c>
      <c r="P69" s="223">
        <f t="shared" si="16"/>
        <v>-0.7272727272727273</v>
      </c>
    </row>
    <row r="70" spans="1:16" ht="12.75">
      <c r="A70" s="131" t="s">
        <v>138</v>
      </c>
      <c r="B70" s="112">
        <v>1170</v>
      </c>
      <c r="C70" s="214">
        <v>1447</v>
      </c>
      <c r="D70" s="201">
        <f t="shared" si="17"/>
        <v>0.23675213675213674</v>
      </c>
      <c r="E70" s="217">
        <v>2495</v>
      </c>
      <c r="F70" s="219">
        <v>2806</v>
      </c>
      <c r="G70" s="223">
        <f t="shared" si="14"/>
        <v>0.12464929859719438</v>
      </c>
      <c r="H70" s="212">
        <v>30</v>
      </c>
      <c r="I70" s="395">
        <v>27</v>
      </c>
      <c r="J70" s="225">
        <f>(I70-H70)/H70</f>
        <v>-0.1</v>
      </c>
      <c r="K70" s="209">
        <v>75</v>
      </c>
      <c r="L70" s="232">
        <v>38</v>
      </c>
      <c r="M70" s="242">
        <f t="shared" si="18"/>
        <v>-0.49333333333333335</v>
      </c>
      <c r="N70" s="218">
        <f t="shared" si="15"/>
        <v>3770</v>
      </c>
      <c r="O70" s="214">
        <f t="shared" si="15"/>
        <v>4318</v>
      </c>
      <c r="P70" s="223">
        <f t="shared" si="16"/>
        <v>0.1453580901856764</v>
      </c>
    </row>
    <row r="71" spans="1:16" ht="12.75">
      <c r="A71" s="131" t="s">
        <v>74</v>
      </c>
      <c r="B71" s="112">
        <v>404</v>
      </c>
      <c r="C71" s="395">
        <v>195</v>
      </c>
      <c r="D71" s="201">
        <f t="shared" si="17"/>
        <v>-0.5173267326732673</v>
      </c>
      <c r="E71" s="346">
        <v>828</v>
      </c>
      <c r="F71" s="395">
        <v>899</v>
      </c>
      <c r="G71" s="223">
        <f t="shared" si="14"/>
        <v>0.08574879227053141</v>
      </c>
      <c r="H71" s="404">
        <v>48</v>
      </c>
      <c r="I71" s="395">
        <v>44</v>
      </c>
      <c r="J71" s="225">
        <f>(I71-H71)/H71</f>
        <v>-0.08333333333333333</v>
      </c>
      <c r="K71" s="239"/>
      <c r="L71" s="210"/>
      <c r="M71" s="242"/>
      <c r="N71" s="218">
        <f t="shared" si="15"/>
        <v>1280</v>
      </c>
      <c r="O71" s="214">
        <f t="shared" si="15"/>
        <v>1138</v>
      </c>
      <c r="P71" s="223">
        <f t="shared" si="16"/>
        <v>-0.1109375</v>
      </c>
    </row>
    <row r="72" spans="1:16" ht="12.75">
      <c r="A72" s="131" t="s">
        <v>130</v>
      </c>
      <c r="B72" s="112"/>
      <c r="C72" s="214"/>
      <c r="D72" s="201"/>
      <c r="E72" s="217">
        <v>1623</v>
      </c>
      <c r="F72" s="219">
        <v>2059</v>
      </c>
      <c r="G72" s="223">
        <f t="shared" si="14"/>
        <v>0.26863832409118915</v>
      </c>
      <c r="H72" s="404">
        <v>100</v>
      </c>
      <c r="I72" s="395">
        <v>112</v>
      </c>
      <c r="J72" s="225">
        <f>(I72-H72)/H72</f>
        <v>0.12</v>
      </c>
      <c r="K72" s="239">
        <v>7</v>
      </c>
      <c r="L72" s="395">
        <v>14</v>
      </c>
      <c r="M72" s="242">
        <f t="shared" si="18"/>
        <v>1</v>
      </c>
      <c r="N72" s="218">
        <f t="shared" si="15"/>
        <v>1730</v>
      </c>
      <c r="O72" s="214">
        <f t="shared" si="15"/>
        <v>2185</v>
      </c>
      <c r="P72" s="223">
        <f t="shared" si="16"/>
        <v>0.2630057803468208</v>
      </c>
    </row>
    <row r="73" spans="1:16" ht="12.75">
      <c r="A73" s="131" t="s">
        <v>156</v>
      </c>
      <c r="B73" s="112">
        <v>483</v>
      </c>
      <c r="C73" s="395">
        <v>640</v>
      </c>
      <c r="D73" s="201">
        <f t="shared" si="17"/>
        <v>0.3250517598343685</v>
      </c>
      <c r="E73" s="346">
        <v>966</v>
      </c>
      <c r="F73" s="219">
        <v>1201</v>
      </c>
      <c r="G73" s="223">
        <f t="shared" si="14"/>
        <v>0.2432712215320911</v>
      </c>
      <c r="H73" s="212"/>
      <c r="I73" s="210"/>
      <c r="J73" s="213"/>
      <c r="K73" s="209">
        <v>198</v>
      </c>
      <c r="L73" s="395">
        <v>36</v>
      </c>
      <c r="M73" s="242">
        <f t="shared" si="18"/>
        <v>-0.8181818181818182</v>
      </c>
      <c r="N73" s="218">
        <f t="shared" si="15"/>
        <v>1647</v>
      </c>
      <c r="O73" s="214">
        <f t="shared" si="15"/>
        <v>1877</v>
      </c>
      <c r="P73" s="223">
        <f t="shared" si="16"/>
        <v>0.13964784456587737</v>
      </c>
    </row>
    <row r="74" spans="1:16" ht="12.75">
      <c r="A74" s="131" t="s">
        <v>75</v>
      </c>
      <c r="B74" s="112">
        <v>148</v>
      </c>
      <c r="C74" s="214"/>
      <c r="D74" s="201">
        <f t="shared" si="17"/>
        <v>-1</v>
      </c>
      <c r="E74" s="346">
        <v>252</v>
      </c>
      <c r="F74" s="395">
        <v>168</v>
      </c>
      <c r="G74" s="223">
        <f t="shared" si="14"/>
        <v>-0.3333333333333333</v>
      </c>
      <c r="H74" s="212"/>
      <c r="I74" s="210"/>
      <c r="J74" s="213"/>
      <c r="K74" s="209"/>
      <c r="L74" s="210"/>
      <c r="M74" s="242"/>
      <c r="N74" s="218">
        <f t="shared" si="15"/>
        <v>400</v>
      </c>
      <c r="O74" s="214">
        <f t="shared" si="15"/>
        <v>168</v>
      </c>
      <c r="P74" s="223">
        <f t="shared" si="16"/>
        <v>-0.58</v>
      </c>
    </row>
    <row r="75" spans="1:16" ht="12">
      <c r="A75" s="131" t="s">
        <v>143</v>
      </c>
      <c r="B75" s="217"/>
      <c r="C75" s="214"/>
      <c r="D75" s="201"/>
      <c r="E75" s="239"/>
      <c r="F75" s="219"/>
      <c r="G75" s="223"/>
      <c r="H75" s="212"/>
      <c r="I75" s="210"/>
      <c r="J75" s="213"/>
      <c r="K75" s="209"/>
      <c r="L75" s="210"/>
      <c r="M75" s="242"/>
      <c r="N75" s="218">
        <f>SUM(B75+E75+H75+K75)</f>
        <v>0</v>
      </c>
      <c r="O75" s="214">
        <f>SUM(C75+F75+I75+L75)</f>
        <v>0</v>
      </c>
      <c r="P75" s="223"/>
    </row>
    <row r="76" spans="1:16" ht="12.75">
      <c r="A76" s="131" t="s">
        <v>76</v>
      </c>
      <c r="B76" s="112">
        <v>8</v>
      </c>
      <c r="C76" s="214"/>
      <c r="D76" s="201">
        <f t="shared" si="17"/>
        <v>-1</v>
      </c>
      <c r="E76" s="346">
        <v>116</v>
      </c>
      <c r="F76" s="395">
        <v>338</v>
      </c>
      <c r="G76" s="223">
        <f t="shared" si="14"/>
        <v>1.9137931034482758</v>
      </c>
      <c r="H76" s="404">
        <v>10</v>
      </c>
      <c r="I76" s="232"/>
      <c r="J76" s="225">
        <f>(I76-H76)/H76</f>
        <v>-1</v>
      </c>
      <c r="K76" s="239">
        <v>31</v>
      </c>
      <c r="L76" s="395">
        <v>65</v>
      </c>
      <c r="M76" s="242">
        <f t="shared" si="18"/>
        <v>1.096774193548387</v>
      </c>
      <c r="N76" s="218">
        <f t="shared" si="15"/>
        <v>165</v>
      </c>
      <c r="O76" s="214">
        <f t="shared" si="15"/>
        <v>403</v>
      </c>
      <c r="P76" s="223">
        <f t="shared" si="16"/>
        <v>1.4424242424242424</v>
      </c>
    </row>
    <row r="77" spans="1:16" ht="12.75">
      <c r="A77" s="131" t="s">
        <v>77</v>
      </c>
      <c r="B77" s="112"/>
      <c r="C77" s="214"/>
      <c r="D77" s="201"/>
      <c r="E77" s="346">
        <v>235</v>
      </c>
      <c r="F77" s="395">
        <v>204</v>
      </c>
      <c r="G77" s="223">
        <f t="shared" si="14"/>
        <v>-0.13191489361702127</v>
      </c>
      <c r="H77" s="212"/>
      <c r="I77" s="210"/>
      <c r="J77" s="213"/>
      <c r="K77" s="239">
        <v>121</v>
      </c>
      <c r="L77" s="395">
        <v>168</v>
      </c>
      <c r="M77" s="242">
        <f t="shared" si="18"/>
        <v>0.3884297520661157</v>
      </c>
      <c r="N77" s="218">
        <f t="shared" si="15"/>
        <v>356</v>
      </c>
      <c r="O77" s="214">
        <f t="shared" si="15"/>
        <v>372</v>
      </c>
      <c r="P77" s="223">
        <f t="shared" si="16"/>
        <v>0.0449438202247191</v>
      </c>
    </row>
    <row r="78" spans="1:16" ht="12.75">
      <c r="A78" s="131" t="s">
        <v>139</v>
      </c>
      <c r="B78" s="112">
        <v>173</v>
      </c>
      <c r="C78" s="395">
        <v>158</v>
      </c>
      <c r="D78" s="201">
        <f t="shared" si="17"/>
        <v>-0.08670520231213873</v>
      </c>
      <c r="E78" s="217">
        <v>1160</v>
      </c>
      <c r="F78" s="219">
        <v>1418</v>
      </c>
      <c r="G78" s="223">
        <f t="shared" si="14"/>
        <v>0.22241379310344828</v>
      </c>
      <c r="H78" s="212"/>
      <c r="I78" s="210"/>
      <c r="J78" s="213"/>
      <c r="K78" s="209"/>
      <c r="L78" s="232"/>
      <c r="M78" s="242"/>
      <c r="N78" s="218">
        <f t="shared" si="15"/>
        <v>1333</v>
      </c>
      <c r="O78" s="214">
        <f t="shared" si="15"/>
        <v>1576</v>
      </c>
      <c r="P78" s="223">
        <f t="shared" si="16"/>
        <v>0.18229557389347337</v>
      </c>
    </row>
    <row r="79" spans="1:16" ht="12">
      <c r="A79" s="131" t="s">
        <v>79</v>
      </c>
      <c r="B79" s="112"/>
      <c r="C79" s="214"/>
      <c r="D79" s="201"/>
      <c r="E79" s="239"/>
      <c r="F79" s="219"/>
      <c r="G79" s="223"/>
      <c r="H79" s="212"/>
      <c r="I79" s="210"/>
      <c r="J79" s="213"/>
      <c r="K79" s="324">
        <v>2216</v>
      </c>
      <c r="L79" s="219">
        <v>2187</v>
      </c>
      <c r="M79" s="242">
        <f t="shared" si="18"/>
        <v>-0.013086642599277979</v>
      </c>
      <c r="N79" s="218">
        <f t="shared" si="15"/>
        <v>2216</v>
      </c>
      <c r="O79" s="214">
        <f t="shared" si="15"/>
        <v>2187</v>
      </c>
      <c r="P79" s="223">
        <f t="shared" si="16"/>
        <v>-0.013086642599277979</v>
      </c>
    </row>
    <row r="80" spans="1:16" ht="12.75">
      <c r="A80" s="131" t="s">
        <v>80</v>
      </c>
      <c r="B80" s="112">
        <v>322</v>
      </c>
      <c r="C80" s="214">
        <v>315</v>
      </c>
      <c r="D80" s="201">
        <f t="shared" si="17"/>
        <v>-0.021739130434782608</v>
      </c>
      <c r="E80" s="346">
        <v>273</v>
      </c>
      <c r="F80" s="395">
        <v>249</v>
      </c>
      <c r="G80" s="223">
        <f t="shared" si="14"/>
        <v>-0.08791208791208792</v>
      </c>
      <c r="H80" s="212"/>
      <c r="I80" s="210"/>
      <c r="J80" s="213"/>
      <c r="K80" s="209">
        <v>1</v>
      </c>
      <c r="L80" s="395">
        <v>1</v>
      </c>
      <c r="M80" s="242">
        <f t="shared" si="18"/>
        <v>0</v>
      </c>
      <c r="N80" s="218">
        <f t="shared" si="15"/>
        <v>596</v>
      </c>
      <c r="O80" s="214">
        <f t="shared" si="15"/>
        <v>565</v>
      </c>
      <c r="P80" s="223">
        <f t="shared" si="16"/>
        <v>-0.05201342281879195</v>
      </c>
    </row>
    <row r="81" spans="1:16" ht="12.75">
      <c r="A81" s="131" t="s">
        <v>81</v>
      </c>
      <c r="B81" s="112">
        <v>84</v>
      </c>
      <c r="C81" s="214">
        <v>108</v>
      </c>
      <c r="D81" s="201">
        <f t="shared" si="17"/>
        <v>0.2857142857142857</v>
      </c>
      <c r="E81" s="346">
        <v>14</v>
      </c>
      <c r="F81" s="219"/>
      <c r="G81" s="223">
        <f t="shared" si="14"/>
        <v>-1</v>
      </c>
      <c r="H81" s="212"/>
      <c r="I81" s="210"/>
      <c r="J81" s="213"/>
      <c r="K81" s="239">
        <v>72</v>
      </c>
      <c r="L81" s="232">
        <v>36</v>
      </c>
      <c r="M81" s="242">
        <f t="shared" si="18"/>
        <v>-0.5</v>
      </c>
      <c r="N81" s="218">
        <f t="shared" si="15"/>
        <v>170</v>
      </c>
      <c r="O81" s="214">
        <f t="shared" si="15"/>
        <v>144</v>
      </c>
      <c r="P81" s="223">
        <f t="shared" si="16"/>
        <v>-0.15294117647058825</v>
      </c>
    </row>
    <row r="82" spans="1:16" ht="12.75">
      <c r="A82" s="131" t="s">
        <v>82</v>
      </c>
      <c r="B82" s="112">
        <v>486</v>
      </c>
      <c r="C82" s="214">
        <v>568</v>
      </c>
      <c r="D82" s="201">
        <f t="shared" si="17"/>
        <v>0.16872427983539096</v>
      </c>
      <c r="E82" s="346">
        <v>481</v>
      </c>
      <c r="F82" s="395">
        <v>610</v>
      </c>
      <c r="G82" s="223">
        <f t="shared" si="14"/>
        <v>0.2681912681912682</v>
      </c>
      <c r="H82" s="212"/>
      <c r="I82" s="210"/>
      <c r="J82" s="213"/>
      <c r="K82" s="239">
        <v>40</v>
      </c>
      <c r="L82" s="232">
        <v>22</v>
      </c>
      <c r="M82" s="242">
        <f t="shared" si="18"/>
        <v>-0.45</v>
      </c>
      <c r="N82" s="218">
        <f t="shared" si="15"/>
        <v>1007</v>
      </c>
      <c r="O82" s="214">
        <f t="shared" si="15"/>
        <v>1200</v>
      </c>
      <c r="P82" s="223">
        <f t="shared" si="16"/>
        <v>0.1916583912611718</v>
      </c>
    </row>
    <row r="83" spans="1:16" ht="12.75">
      <c r="A83" s="131" t="s">
        <v>83</v>
      </c>
      <c r="B83" s="239">
        <v>377</v>
      </c>
      <c r="C83" s="214">
        <v>451</v>
      </c>
      <c r="D83" s="201">
        <f t="shared" si="17"/>
        <v>0.1962864721485411</v>
      </c>
      <c r="E83" s="346">
        <v>101</v>
      </c>
      <c r="F83" s="395">
        <v>94</v>
      </c>
      <c r="G83" s="223">
        <f t="shared" si="14"/>
        <v>-0.06930693069306931</v>
      </c>
      <c r="H83" s="212"/>
      <c r="I83" s="210"/>
      <c r="J83" s="213"/>
      <c r="K83" s="239">
        <v>11</v>
      </c>
      <c r="L83" s="232">
        <v>6</v>
      </c>
      <c r="M83" s="242">
        <f t="shared" si="18"/>
        <v>-0.45454545454545453</v>
      </c>
      <c r="N83" s="218">
        <f t="shared" si="15"/>
        <v>489</v>
      </c>
      <c r="O83" s="214">
        <f>SUM(C83+F83+I83+L83)</f>
        <v>551</v>
      </c>
      <c r="P83" s="223">
        <f t="shared" si="16"/>
        <v>0.12678936605316973</v>
      </c>
    </row>
    <row r="84" spans="1:16" ht="12">
      <c r="A84" s="427" t="s">
        <v>84</v>
      </c>
      <c r="B84" s="411">
        <f>SUM(B66:B83)</f>
        <v>3888</v>
      </c>
      <c r="C84" s="396">
        <f>SUM(C66:C83)</f>
        <v>4367</v>
      </c>
      <c r="D84" s="401">
        <f t="shared" si="17"/>
        <v>0.12319958847736626</v>
      </c>
      <c r="E84" s="411">
        <f>SUM(E66:E83)</f>
        <v>10026</v>
      </c>
      <c r="F84" s="396">
        <f>SUM(F66:F83)</f>
        <v>11893</v>
      </c>
      <c r="G84" s="398">
        <f>(F84-E84)/E84</f>
        <v>0.18621583881907042</v>
      </c>
      <c r="H84" s="403">
        <f>SUM(H69:H83)</f>
        <v>205</v>
      </c>
      <c r="I84" s="399">
        <f>SUM(I67:I83)</f>
        <v>183</v>
      </c>
      <c r="J84" s="401">
        <f>(I84-H84)/H84</f>
        <v>-0.1073170731707317</v>
      </c>
      <c r="K84" s="411">
        <f>SUM(K65:K83)</f>
        <v>2787</v>
      </c>
      <c r="L84" s="396">
        <f>SUM(L65:L83)</f>
        <v>2590</v>
      </c>
      <c r="M84" s="398">
        <f>(L84-K84)/K84</f>
        <v>-0.07068532472192321</v>
      </c>
      <c r="N84" s="415">
        <f>SUM(N66:N83)</f>
        <v>16906</v>
      </c>
      <c r="O84" s="396">
        <f>SUM(O66:O83)</f>
        <v>19033</v>
      </c>
      <c r="P84" s="398">
        <f>(O84-N84)/N84</f>
        <v>0.1258133207145392</v>
      </c>
    </row>
    <row r="85" spans="1:16" ht="12">
      <c r="A85" s="208" t="s">
        <v>85</v>
      </c>
      <c r="B85" s="209"/>
      <c r="C85" s="214"/>
      <c r="D85" s="213"/>
      <c r="E85" s="209"/>
      <c r="F85" s="210"/>
      <c r="G85" s="211"/>
      <c r="H85" s="405"/>
      <c r="I85" s="210"/>
      <c r="J85" s="213"/>
      <c r="K85" s="209"/>
      <c r="L85" s="210"/>
      <c r="M85" s="211"/>
      <c r="N85" s="212"/>
      <c r="O85" s="210"/>
      <c r="P85" s="211"/>
    </row>
    <row r="86" spans="1:16" ht="12.75">
      <c r="A86" s="131" t="s">
        <v>86</v>
      </c>
      <c r="B86" s="239">
        <v>216</v>
      </c>
      <c r="C86" s="214">
        <v>193</v>
      </c>
      <c r="D86" s="201">
        <f aca="true" t="shared" si="19" ref="D86:D97">(C86-B86)/B86</f>
        <v>-0.10648148148148148</v>
      </c>
      <c r="E86" s="239">
        <v>166</v>
      </c>
      <c r="F86" s="219">
        <v>297</v>
      </c>
      <c r="G86" s="223">
        <f aca="true" t="shared" si="20" ref="G86:G97">(F86-E86)/E86</f>
        <v>0.7891566265060241</v>
      </c>
      <c r="H86" s="216"/>
      <c r="I86" s="234"/>
      <c r="J86" s="186"/>
      <c r="K86" s="239">
        <v>130</v>
      </c>
      <c r="L86" s="395">
        <v>234</v>
      </c>
      <c r="M86" s="223">
        <f>(L86-K86)/K86</f>
        <v>0.8</v>
      </c>
      <c r="N86" s="218">
        <f>SUM(B86+E86+H86+K86)</f>
        <v>512</v>
      </c>
      <c r="O86" s="214">
        <f>SUM(C86+F86+I86+L86)</f>
        <v>724</v>
      </c>
      <c r="P86" s="223">
        <f aca="true" t="shared" si="21" ref="P86:P96">(O86-N86)/N86</f>
        <v>0.4140625</v>
      </c>
    </row>
    <row r="87" spans="1:16" ht="12.75">
      <c r="A87" s="131" t="s">
        <v>87</v>
      </c>
      <c r="B87" s="239">
        <v>393</v>
      </c>
      <c r="C87" s="214">
        <v>482</v>
      </c>
      <c r="D87" s="201">
        <f t="shared" si="19"/>
        <v>0.22646310432569974</v>
      </c>
      <c r="E87" s="239">
        <v>354</v>
      </c>
      <c r="F87" s="210">
        <v>442</v>
      </c>
      <c r="G87" s="223">
        <f t="shared" si="20"/>
        <v>0.24858757062146894</v>
      </c>
      <c r="H87" s="216">
        <v>3</v>
      </c>
      <c r="I87" s="234"/>
      <c r="J87" s="225">
        <f>(I87-H87)/H87</f>
        <v>-1</v>
      </c>
      <c r="K87" s="239">
        <v>37</v>
      </c>
      <c r="L87" s="395">
        <v>57</v>
      </c>
      <c r="M87" s="223">
        <f>(L87-K87)/K87</f>
        <v>0.5405405405405406</v>
      </c>
      <c r="N87" s="218">
        <f aca="true" t="shared" si="22" ref="N87:N96">SUM(B87+E87+H87+K87)</f>
        <v>787</v>
      </c>
      <c r="O87" s="214">
        <f aca="true" t="shared" si="23" ref="O87:O96">SUM(C87+F87+I87+L87)</f>
        <v>981</v>
      </c>
      <c r="P87" s="223">
        <f t="shared" si="21"/>
        <v>0.24650571791613723</v>
      </c>
    </row>
    <row r="88" spans="1:16" ht="12.75">
      <c r="A88" s="131" t="s">
        <v>123</v>
      </c>
      <c r="B88" s="217">
        <v>698</v>
      </c>
      <c r="C88" s="214">
        <v>674</v>
      </c>
      <c r="D88" s="201">
        <f t="shared" si="19"/>
        <v>-0.034383954154727794</v>
      </c>
      <c r="E88" s="239">
        <v>672</v>
      </c>
      <c r="F88" s="219">
        <v>1012</v>
      </c>
      <c r="G88" s="223">
        <f t="shared" si="20"/>
        <v>0.5059523809523809</v>
      </c>
      <c r="H88" s="218"/>
      <c r="I88" s="234"/>
      <c r="J88" s="186"/>
      <c r="K88" s="239">
        <v>67</v>
      </c>
      <c r="L88" s="395">
        <v>82</v>
      </c>
      <c r="M88" s="223">
        <f>(L88-K88)/K88</f>
        <v>0.22388059701492538</v>
      </c>
      <c r="N88" s="218">
        <f t="shared" si="22"/>
        <v>1437</v>
      </c>
      <c r="O88" s="214">
        <f t="shared" si="23"/>
        <v>1768</v>
      </c>
      <c r="P88" s="223">
        <f t="shared" si="21"/>
        <v>0.2303409881697982</v>
      </c>
    </row>
    <row r="89" spans="1:16" ht="12.75">
      <c r="A89" s="131" t="s">
        <v>144</v>
      </c>
      <c r="B89" s="217"/>
      <c r="C89" s="214"/>
      <c r="D89" s="201"/>
      <c r="E89" s="239">
        <v>175</v>
      </c>
      <c r="F89" s="219">
        <v>125</v>
      </c>
      <c r="G89" s="223">
        <f t="shared" si="20"/>
        <v>-0.2857142857142857</v>
      </c>
      <c r="H89" s="218">
        <v>42</v>
      </c>
      <c r="I89" s="234">
        <v>27</v>
      </c>
      <c r="J89" s="225">
        <f>(I89-H89)/H89</f>
        <v>-0.35714285714285715</v>
      </c>
      <c r="K89" s="239">
        <v>5</v>
      </c>
      <c r="L89" s="395">
        <v>5</v>
      </c>
      <c r="M89" s="223">
        <f>(L89-K89)/K89</f>
        <v>0</v>
      </c>
      <c r="N89" s="218">
        <f>SUM(B89+E89+H89+K89)</f>
        <v>222</v>
      </c>
      <c r="O89" s="214">
        <f>SUM(C89+F89+I89+L89)</f>
        <v>157</v>
      </c>
      <c r="P89" s="223">
        <f>(O89-N89)/N89</f>
        <v>-0.2927927927927928</v>
      </c>
    </row>
    <row r="90" spans="1:16" ht="12">
      <c r="A90" s="131" t="s">
        <v>88</v>
      </c>
      <c r="B90" s="217">
        <v>1029</v>
      </c>
      <c r="C90" s="214">
        <v>1144</v>
      </c>
      <c r="D90" s="201">
        <f t="shared" si="19"/>
        <v>0.11175898931000972</v>
      </c>
      <c r="E90" s="239">
        <v>885</v>
      </c>
      <c r="F90" s="219">
        <v>574</v>
      </c>
      <c r="G90" s="223">
        <f t="shared" si="20"/>
        <v>-0.35141242937853107</v>
      </c>
      <c r="H90" s="216"/>
      <c r="I90" s="234"/>
      <c r="J90" s="186"/>
      <c r="K90" s="209"/>
      <c r="L90" s="210"/>
      <c r="M90" s="223"/>
      <c r="N90" s="218">
        <f t="shared" si="22"/>
        <v>1914</v>
      </c>
      <c r="O90" s="214">
        <f t="shared" si="23"/>
        <v>1718</v>
      </c>
      <c r="P90" s="223">
        <f t="shared" si="21"/>
        <v>-0.10240334378265413</v>
      </c>
    </row>
    <row r="91" spans="1:16" ht="12">
      <c r="A91" s="131" t="s">
        <v>145</v>
      </c>
      <c r="B91" s="217"/>
      <c r="C91" s="214"/>
      <c r="D91" s="201"/>
      <c r="E91" s="239">
        <v>88</v>
      </c>
      <c r="F91" s="219">
        <v>52</v>
      </c>
      <c r="G91" s="223">
        <f t="shared" si="20"/>
        <v>-0.4090909090909091</v>
      </c>
      <c r="H91" s="216"/>
      <c r="I91" s="234"/>
      <c r="J91" s="186"/>
      <c r="K91" s="209"/>
      <c r="L91" s="210"/>
      <c r="M91" s="223"/>
      <c r="N91" s="218">
        <f>SUM(B91+E91+H91+K91)</f>
        <v>88</v>
      </c>
      <c r="O91" s="214">
        <f>SUM(C91+F91+I91+L91)</f>
        <v>52</v>
      </c>
      <c r="P91" s="223">
        <f>(O91-N91)/N91</f>
        <v>-0.4090909090909091</v>
      </c>
    </row>
    <row r="92" spans="1:16" ht="12.75">
      <c r="A92" s="131" t="s">
        <v>126</v>
      </c>
      <c r="B92" s="217">
        <v>239</v>
      </c>
      <c r="C92" s="214">
        <v>205</v>
      </c>
      <c r="D92" s="201">
        <f t="shared" si="19"/>
        <v>-0.14225941422594143</v>
      </c>
      <c r="E92" s="239">
        <v>234</v>
      </c>
      <c r="F92" s="219">
        <v>292</v>
      </c>
      <c r="G92" s="223">
        <f t="shared" si="20"/>
        <v>0.24786324786324787</v>
      </c>
      <c r="H92" s="216"/>
      <c r="I92" s="234"/>
      <c r="J92" s="186"/>
      <c r="K92" s="239">
        <v>93</v>
      </c>
      <c r="L92" s="395">
        <v>116</v>
      </c>
      <c r="M92" s="223">
        <f>(L92-K92)/K92</f>
        <v>0.24731182795698925</v>
      </c>
      <c r="N92" s="218">
        <f t="shared" si="22"/>
        <v>566</v>
      </c>
      <c r="O92" s="214">
        <f t="shared" si="23"/>
        <v>613</v>
      </c>
      <c r="P92" s="223">
        <f t="shared" si="21"/>
        <v>0.08303886925795052</v>
      </c>
    </row>
    <row r="93" spans="1:16" ht="12.75">
      <c r="A93" s="131" t="s">
        <v>117</v>
      </c>
      <c r="B93" s="217"/>
      <c r="C93" s="214"/>
      <c r="D93" s="201"/>
      <c r="E93" s="412">
        <v>96</v>
      </c>
      <c r="F93" s="219">
        <v>64</v>
      </c>
      <c r="G93" s="223">
        <f t="shared" si="20"/>
        <v>-0.3333333333333333</v>
      </c>
      <c r="H93" s="216"/>
      <c r="I93" s="234"/>
      <c r="J93" s="186"/>
      <c r="K93" s="209"/>
      <c r="L93" s="210"/>
      <c r="M93" s="223"/>
      <c r="N93" s="218">
        <f>SUM(B93+E93+H93+K93)</f>
        <v>96</v>
      </c>
      <c r="O93" s="214">
        <f>SUM(C93+F93+I93+L93)</f>
        <v>64</v>
      </c>
      <c r="P93" s="223">
        <f>(O93-N93)/N93</f>
        <v>-0.3333333333333333</v>
      </c>
    </row>
    <row r="94" spans="1:16" ht="12.75">
      <c r="A94" s="131" t="s">
        <v>89</v>
      </c>
      <c r="B94" s="217">
        <v>370</v>
      </c>
      <c r="C94" s="214">
        <v>545</v>
      </c>
      <c r="D94" s="201">
        <f t="shared" si="19"/>
        <v>0.47297297297297297</v>
      </c>
      <c r="E94" s="412">
        <v>629</v>
      </c>
      <c r="F94" s="395">
        <v>769</v>
      </c>
      <c r="G94" s="223">
        <f t="shared" si="20"/>
        <v>0.22257551669316375</v>
      </c>
      <c r="H94" s="216"/>
      <c r="I94" s="210"/>
      <c r="J94" s="225"/>
      <c r="K94" s="239">
        <v>55</v>
      </c>
      <c r="L94" s="210">
        <v>99</v>
      </c>
      <c r="M94" s="223">
        <f>(L94-K94)/K94</f>
        <v>0.8</v>
      </c>
      <c r="N94" s="218">
        <f t="shared" si="22"/>
        <v>1054</v>
      </c>
      <c r="O94" s="214">
        <f t="shared" si="23"/>
        <v>1413</v>
      </c>
      <c r="P94" s="223">
        <f t="shared" si="21"/>
        <v>0.340607210626186</v>
      </c>
    </row>
    <row r="95" spans="1:16" ht="12.75">
      <c r="A95" s="131" t="s">
        <v>146</v>
      </c>
      <c r="B95" s="217"/>
      <c r="C95" s="214"/>
      <c r="D95" s="201"/>
      <c r="E95" s="412">
        <v>89</v>
      </c>
      <c r="F95" s="395">
        <v>255</v>
      </c>
      <c r="G95" s="223">
        <f t="shared" si="20"/>
        <v>1.8651685393258426</v>
      </c>
      <c r="H95" s="216"/>
      <c r="I95" s="210"/>
      <c r="J95" s="225"/>
      <c r="K95" s="239"/>
      <c r="L95" s="210"/>
      <c r="M95" s="223"/>
      <c r="N95" s="218">
        <f>SUM(B95+E95+H95+K95)</f>
        <v>89</v>
      </c>
      <c r="O95" s="214">
        <f>SUM(C95+F95+I95+L95)</f>
        <v>255</v>
      </c>
      <c r="P95" s="223">
        <f>(O95-N95)/N95</f>
        <v>1.8651685393258426</v>
      </c>
    </row>
    <row r="96" spans="1:16" ht="12.75">
      <c r="A96" s="131" t="s">
        <v>90</v>
      </c>
      <c r="B96" s="217"/>
      <c r="C96" s="214"/>
      <c r="D96" s="201"/>
      <c r="E96" s="217"/>
      <c r="F96" s="395">
        <v>20</v>
      </c>
      <c r="G96" s="223"/>
      <c r="H96" s="216"/>
      <c r="I96" s="234"/>
      <c r="J96" s="259"/>
      <c r="K96" s="239">
        <v>2</v>
      </c>
      <c r="L96" s="210"/>
      <c r="M96" s="223">
        <f>(L96-K96)/K96</f>
        <v>-1</v>
      </c>
      <c r="N96" s="218">
        <f t="shared" si="22"/>
        <v>2</v>
      </c>
      <c r="O96" s="214">
        <f t="shared" si="23"/>
        <v>20</v>
      </c>
      <c r="P96" s="223">
        <f t="shared" si="21"/>
        <v>9</v>
      </c>
    </row>
    <row r="97" spans="1:16" ht="12">
      <c r="A97" s="427" t="s">
        <v>91</v>
      </c>
      <c r="B97" s="411">
        <f>SUM(B86:B96)</f>
        <v>2945</v>
      </c>
      <c r="C97" s="396">
        <f>SUM(C86:C96)</f>
        <v>3243</v>
      </c>
      <c r="D97" s="401">
        <f t="shared" si="19"/>
        <v>0.10118845500848897</v>
      </c>
      <c r="E97" s="411">
        <f>SUM(E86:E96)</f>
        <v>3388</v>
      </c>
      <c r="F97" s="396">
        <f>SUM(F86:F96)</f>
        <v>3902</v>
      </c>
      <c r="G97" s="398">
        <f t="shared" si="20"/>
        <v>0.15171192443919718</v>
      </c>
      <c r="H97" s="403">
        <f>SUM(H86:H96)</f>
        <v>45</v>
      </c>
      <c r="I97" s="399">
        <f>SUM(I86:I96)</f>
        <v>27</v>
      </c>
      <c r="J97" s="401">
        <f>(I97-H97)/H97</f>
        <v>-0.4</v>
      </c>
      <c r="K97" s="411">
        <f>SUM(K86:K96)</f>
        <v>389</v>
      </c>
      <c r="L97" s="396">
        <f>SUM(L86:L96)</f>
        <v>593</v>
      </c>
      <c r="M97" s="398">
        <f>(L97-K97)/K97</f>
        <v>0.5244215938303342</v>
      </c>
      <c r="N97" s="415">
        <f>SUM(N86:N96)</f>
        <v>6767</v>
      </c>
      <c r="O97" s="396">
        <f>SUM(O86:O96)</f>
        <v>7765</v>
      </c>
      <c r="P97" s="398">
        <f>(O97-N97)/N97</f>
        <v>0.1474804196837594</v>
      </c>
    </row>
    <row r="98" spans="1:16" ht="6" customHeight="1">
      <c r="A98" s="254"/>
      <c r="B98" s="209"/>
      <c r="C98" s="214"/>
      <c r="D98" s="213"/>
      <c r="E98" s="209"/>
      <c r="F98" s="210"/>
      <c r="G98" s="211"/>
      <c r="H98" s="405"/>
      <c r="I98" s="224"/>
      <c r="J98" s="213"/>
      <c r="K98" s="209"/>
      <c r="L98" s="210"/>
      <c r="M98" s="211"/>
      <c r="N98" s="212"/>
      <c r="O98" s="210"/>
      <c r="P98" s="211"/>
    </row>
    <row r="99" spans="1:16" ht="12">
      <c r="A99" s="427" t="s">
        <v>92</v>
      </c>
      <c r="B99" s="411">
        <v>4649</v>
      </c>
      <c r="C99" s="400">
        <v>5237.5</v>
      </c>
      <c r="D99" s="401">
        <f>(C99-B99)/B99</f>
        <v>0.12658636265863626</v>
      </c>
      <c r="E99" s="411">
        <v>3825</v>
      </c>
      <c r="F99" s="400">
        <v>3846.5</v>
      </c>
      <c r="G99" s="398">
        <f>(F99-E99)/E99</f>
        <v>0.005620915032679739</v>
      </c>
      <c r="H99" s="403">
        <v>78</v>
      </c>
      <c r="I99" s="399">
        <v>132</v>
      </c>
      <c r="J99" s="401">
        <f>(I99-H99)/H99</f>
        <v>0.6923076923076923</v>
      </c>
      <c r="K99" s="411">
        <v>553</v>
      </c>
      <c r="L99" s="396">
        <v>582</v>
      </c>
      <c r="M99" s="398">
        <f>(L99-K99)/K99</f>
        <v>0.05244122965641953</v>
      </c>
      <c r="N99" s="415">
        <f>SUM(B99+E99+H99+K99)</f>
        <v>9105</v>
      </c>
      <c r="O99" s="396">
        <f>SUM(C99+F99+I99+L99)</f>
        <v>9798</v>
      </c>
      <c r="P99" s="398">
        <f>(O99-N99)/N99</f>
        <v>0.07611202635914333</v>
      </c>
    </row>
    <row r="100" spans="1:16" ht="6" customHeight="1">
      <c r="A100" s="255"/>
      <c r="B100" s="258"/>
      <c r="C100" s="250"/>
      <c r="D100" s="259"/>
      <c r="E100" s="258"/>
      <c r="F100" s="250"/>
      <c r="G100" s="233"/>
      <c r="H100" s="406"/>
      <c r="I100" s="251"/>
      <c r="J100" s="259"/>
      <c r="K100" s="413"/>
      <c r="L100" s="252"/>
      <c r="M100" s="417"/>
      <c r="N100" s="257"/>
      <c r="O100" s="250"/>
      <c r="P100" s="233"/>
    </row>
    <row r="101" spans="1:16" ht="12">
      <c r="A101" s="208" t="s">
        <v>10</v>
      </c>
      <c r="B101" s="209"/>
      <c r="C101" s="214"/>
      <c r="D101" s="213"/>
      <c r="E101" s="209"/>
      <c r="F101" s="210"/>
      <c r="G101" s="211"/>
      <c r="H101" s="212"/>
      <c r="I101" s="210"/>
      <c r="J101" s="213"/>
      <c r="K101" s="209"/>
      <c r="L101" s="210"/>
      <c r="M101" s="211"/>
      <c r="N101" s="212"/>
      <c r="O101" s="210"/>
      <c r="P101" s="211"/>
    </row>
    <row r="102" spans="1:16" s="320" customFormat="1" ht="12">
      <c r="A102" s="321" t="s">
        <v>19</v>
      </c>
      <c r="B102" s="322">
        <v>223</v>
      </c>
      <c r="C102" s="219">
        <v>182</v>
      </c>
      <c r="D102" s="225">
        <f>(C102-B102)/B102</f>
        <v>-0.18385650224215247</v>
      </c>
      <c r="E102" s="322">
        <v>48</v>
      </c>
      <c r="F102" s="232">
        <v>40</v>
      </c>
      <c r="G102" s="223">
        <f>(F102-E102)/E102</f>
        <v>-0.16666666666666666</v>
      </c>
      <c r="H102" s="407"/>
      <c r="I102" s="323"/>
      <c r="J102" s="225"/>
      <c r="K102" s="322">
        <v>36</v>
      </c>
      <c r="L102" s="232">
        <v>43</v>
      </c>
      <c r="M102" s="223">
        <f>(L102-K102)/K102</f>
        <v>0.19444444444444445</v>
      </c>
      <c r="N102" s="416">
        <f>SUM(B102+E102+H102+K102)</f>
        <v>307</v>
      </c>
      <c r="O102" s="219">
        <f>SUM(C102+F102+I102+L102)</f>
        <v>265</v>
      </c>
      <c r="P102" s="223">
        <f>(O102-N102)/N102</f>
        <v>-0.13680781758957655</v>
      </c>
    </row>
    <row r="103" spans="1:16" ht="12.75">
      <c r="A103" s="131" t="s">
        <v>93</v>
      </c>
      <c r="B103" s="217">
        <v>400</v>
      </c>
      <c r="C103" s="214">
        <v>436</v>
      </c>
      <c r="D103" s="201">
        <f>(C103-B103)/B103</f>
        <v>0.09</v>
      </c>
      <c r="E103" s="346">
        <v>24</v>
      </c>
      <c r="F103" s="210"/>
      <c r="G103" s="223">
        <f>(F103-E103)/E103</f>
        <v>-1</v>
      </c>
      <c r="H103" s="408"/>
      <c r="I103" s="234"/>
      <c r="J103" s="186"/>
      <c r="K103" s="209"/>
      <c r="L103" s="210"/>
      <c r="M103" s="211"/>
      <c r="N103" s="218">
        <f aca="true" t="shared" si="24" ref="N103:O105">SUM(B103+E103+H103+K103)</f>
        <v>424</v>
      </c>
      <c r="O103" s="214">
        <f t="shared" si="24"/>
        <v>436</v>
      </c>
      <c r="P103" s="223">
        <f>(O103-N103)/N103</f>
        <v>0.02830188679245283</v>
      </c>
    </row>
    <row r="104" spans="1:16" ht="12.75">
      <c r="A104" s="131" t="s">
        <v>36</v>
      </c>
      <c r="B104" s="217">
        <v>722</v>
      </c>
      <c r="C104" s="214">
        <v>907</v>
      </c>
      <c r="D104" s="201">
        <f>(C104-B104)/B104</f>
        <v>0.2562326869806094</v>
      </c>
      <c r="E104" s="346">
        <v>109</v>
      </c>
      <c r="F104" s="395">
        <v>147</v>
      </c>
      <c r="G104" s="223">
        <f>(F104-E104)/E104</f>
        <v>0.3486238532110092</v>
      </c>
      <c r="H104" s="408"/>
      <c r="I104" s="234"/>
      <c r="J104" s="186"/>
      <c r="K104" s="209"/>
      <c r="L104" s="210"/>
      <c r="M104" s="211"/>
      <c r="N104" s="218">
        <f t="shared" si="24"/>
        <v>831</v>
      </c>
      <c r="O104" s="214">
        <f t="shared" si="24"/>
        <v>1054</v>
      </c>
      <c r="P104" s="223">
        <f>(O104-N104)/N104</f>
        <v>0.2683513838748496</v>
      </c>
    </row>
    <row r="105" spans="1:16" ht="12.75">
      <c r="A105" s="131" t="s">
        <v>44</v>
      </c>
      <c r="B105" s="217">
        <v>1492</v>
      </c>
      <c r="C105" s="214">
        <v>1564</v>
      </c>
      <c r="D105" s="201">
        <f>(C105-B105)/B105</f>
        <v>0.04825737265415549</v>
      </c>
      <c r="E105" s="346">
        <v>184</v>
      </c>
      <c r="F105" s="395">
        <v>172</v>
      </c>
      <c r="G105" s="223">
        <f>(F105-E105)/E105</f>
        <v>-0.06521739130434782</v>
      </c>
      <c r="H105" s="408"/>
      <c r="I105" s="234"/>
      <c r="J105" s="186"/>
      <c r="K105" s="209"/>
      <c r="L105" s="210"/>
      <c r="M105" s="211"/>
      <c r="N105" s="218">
        <f t="shared" si="24"/>
        <v>1676</v>
      </c>
      <c r="O105" s="214">
        <f t="shared" si="24"/>
        <v>1736</v>
      </c>
      <c r="P105" s="223">
        <f>(O105-N105)/N105</f>
        <v>0.03579952267303103</v>
      </c>
    </row>
    <row r="106" spans="1:16" ht="12">
      <c r="A106" s="427" t="s">
        <v>94</v>
      </c>
      <c r="B106" s="411">
        <f>SUM(B102:B105)</f>
        <v>2837</v>
      </c>
      <c r="C106" s="396">
        <f>SUM(C102:C105)</f>
        <v>3089</v>
      </c>
      <c r="D106" s="401">
        <f>(C106-B106)/B106</f>
        <v>0.08882622488544237</v>
      </c>
      <c r="E106" s="411">
        <f>SUM(E102:E105)</f>
        <v>365</v>
      </c>
      <c r="F106" s="396">
        <f>SUM(F102:F105)</f>
        <v>359</v>
      </c>
      <c r="G106" s="398">
        <f>(F106-E106)/E106</f>
        <v>-0.01643835616438356</v>
      </c>
      <c r="H106" s="403">
        <v>0</v>
      </c>
      <c r="I106" s="399">
        <v>0</v>
      </c>
      <c r="J106" s="401"/>
      <c r="K106" s="411">
        <f>SUM(K102:K105)</f>
        <v>36</v>
      </c>
      <c r="L106" s="396">
        <f>SUM(L102:L105)</f>
        <v>43</v>
      </c>
      <c r="M106" s="398">
        <f>(L106-K106)/K106</f>
        <v>0.19444444444444445</v>
      </c>
      <c r="N106" s="415">
        <f>SUM(N102:N105)</f>
        <v>3238</v>
      </c>
      <c r="O106" s="396">
        <f>SUM(O102:O105)</f>
        <v>3491</v>
      </c>
      <c r="P106" s="398">
        <f>(O106-N106)/N106</f>
        <v>0.07813465101914763</v>
      </c>
    </row>
    <row r="107" spans="1:16" s="320" customFormat="1" ht="6.75" customHeight="1">
      <c r="A107" s="256"/>
      <c r="B107" s="258"/>
      <c r="C107" s="250"/>
      <c r="D107" s="259"/>
      <c r="E107" s="413"/>
      <c r="F107" s="252"/>
      <c r="G107" s="233"/>
      <c r="H107" s="406"/>
      <c r="I107" s="249"/>
      <c r="J107" s="259"/>
      <c r="K107" s="413"/>
      <c r="L107" s="252"/>
      <c r="M107" s="417"/>
      <c r="N107" s="257"/>
      <c r="O107" s="250"/>
      <c r="P107" s="233"/>
    </row>
    <row r="108" spans="1:16" ht="12">
      <c r="A108" s="208" t="s">
        <v>95</v>
      </c>
      <c r="B108" s="209"/>
      <c r="C108" s="214"/>
      <c r="D108" s="213"/>
      <c r="E108" s="209"/>
      <c r="F108" s="210"/>
      <c r="G108" s="211"/>
      <c r="H108" s="212"/>
      <c r="I108" s="224"/>
      <c r="J108" s="213"/>
      <c r="K108" s="209"/>
      <c r="L108" s="210"/>
      <c r="M108" s="211"/>
      <c r="N108" s="212"/>
      <c r="O108" s="210"/>
      <c r="P108" s="211"/>
    </row>
    <row r="109" spans="1:16" ht="12.75">
      <c r="A109" s="131" t="s">
        <v>96</v>
      </c>
      <c r="B109" s="239"/>
      <c r="C109" s="395">
        <v>32</v>
      </c>
      <c r="D109" s="201"/>
      <c r="E109" s="112">
        <v>8</v>
      </c>
      <c r="F109" s="210">
        <v>16</v>
      </c>
      <c r="G109" s="223">
        <f>(F109-E109)/E109</f>
        <v>1</v>
      </c>
      <c r="H109" s="404">
        <v>160</v>
      </c>
      <c r="I109" s="395">
        <v>188</v>
      </c>
      <c r="J109" s="225">
        <f>(I109-H109)/H109</f>
        <v>0.175</v>
      </c>
      <c r="K109" s="209">
        <v>4</v>
      </c>
      <c r="L109" s="210"/>
      <c r="M109" s="223">
        <f>(L109-K109)/K109</f>
        <v>-1</v>
      </c>
      <c r="N109" s="218">
        <f aca="true" t="shared" si="25" ref="N109:O114">SUM(B109+E109+H109+K109)</f>
        <v>172</v>
      </c>
      <c r="O109" s="214">
        <f t="shared" si="25"/>
        <v>236</v>
      </c>
      <c r="P109" s="223">
        <f>(O109-N109)/N109</f>
        <v>0.37209302325581395</v>
      </c>
    </row>
    <row r="110" spans="1:16" ht="12.75">
      <c r="A110" s="131" t="s">
        <v>97</v>
      </c>
      <c r="B110" s="239"/>
      <c r="C110" s="214"/>
      <c r="D110" s="201"/>
      <c r="E110" s="112">
        <v>1073</v>
      </c>
      <c r="F110" s="219">
        <v>904</v>
      </c>
      <c r="G110" s="223">
        <f>(F110-E110)/E110</f>
        <v>-0.157502329916123</v>
      </c>
      <c r="H110" s="404">
        <v>112</v>
      </c>
      <c r="I110" s="395">
        <v>152</v>
      </c>
      <c r="J110" s="225">
        <f>(I110-H110)/H110</f>
        <v>0.35714285714285715</v>
      </c>
      <c r="K110" s="239">
        <v>117</v>
      </c>
      <c r="L110" s="395">
        <v>141</v>
      </c>
      <c r="M110" s="223">
        <f>(L110-K110)/K110</f>
        <v>0.20512820512820512</v>
      </c>
      <c r="N110" s="218">
        <f t="shared" si="25"/>
        <v>1302</v>
      </c>
      <c r="O110" s="214">
        <f t="shared" si="25"/>
        <v>1197</v>
      </c>
      <c r="P110" s="223">
        <f>(O110-N110)/N110</f>
        <v>-0.08064516129032258</v>
      </c>
    </row>
    <row r="111" spans="1:16" ht="12.75">
      <c r="A111" s="131" t="s">
        <v>175</v>
      </c>
      <c r="B111" s="239"/>
      <c r="C111" s="395">
        <v>4</v>
      </c>
      <c r="D111" s="201"/>
      <c r="E111" s="217"/>
      <c r="F111" s="395">
        <v>12</v>
      </c>
      <c r="G111" s="223"/>
      <c r="H111" s="408"/>
      <c r="I111" s="234"/>
      <c r="J111" s="225"/>
      <c r="K111" s="209"/>
      <c r="L111" s="210"/>
      <c r="M111" s="223"/>
      <c r="N111" s="218">
        <f>SUM(B111+E111+H111+K111)</f>
        <v>0</v>
      </c>
      <c r="O111" s="214">
        <f>SUM(C111+F111+I111+L111)</f>
        <v>16</v>
      </c>
      <c r="P111" s="223"/>
    </row>
    <row r="112" spans="1:16" ht="12.75">
      <c r="A112" s="131" t="s">
        <v>98</v>
      </c>
      <c r="B112" s="217">
        <v>4</v>
      </c>
      <c r="C112" s="395">
        <v>28</v>
      </c>
      <c r="D112" s="201">
        <f>(C112-B112)/B112</f>
        <v>6</v>
      </c>
      <c r="E112" s="346">
        <v>362</v>
      </c>
      <c r="F112" s="395">
        <v>356</v>
      </c>
      <c r="G112" s="223">
        <f>(F112-E112)/E112</f>
        <v>-0.016574585635359115</v>
      </c>
      <c r="H112" s="299">
        <v>32</v>
      </c>
      <c r="I112" s="234"/>
      <c r="J112" s="225">
        <f>(I112-H112)/H112</f>
        <v>-1</v>
      </c>
      <c r="K112" s="239">
        <v>35</v>
      </c>
      <c r="L112" s="395">
        <v>19</v>
      </c>
      <c r="M112" s="223">
        <f>(L112-K112)/K112</f>
        <v>-0.45714285714285713</v>
      </c>
      <c r="N112" s="218">
        <f t="shared" si="25"/>
        <v>433</v>
      </c>
      <c r="O112" s="214">
        <f t="shared" si="25"/>
        <v>403</v>
      </c>
      <c r="P112" s="223">
        <f>(O112-N112)/N112</f>
        <v>-0.06928406466512702</v>
      </c>
    </row>
    <row r="113" spans="1:16" ht="12.75">
      <c r="A113" s="131" t="s">
        <v>147</v>
      </c>
      <c r="B113" s="217"/>
      <c r="C113" s="214">
        <v>12</v>
      </c>
      <c r="D113" s="201"/>
      <c r="E113" s="217"/>
      <c r="F113" s="219">
        <v>88</v>
      </c>
      <c r="G113" s="223"/>
      <c r="H113" s="408"/>
      <c r="I113" s="395">
        <v>20</v>
      </c>
      <c r="J113" s="225"/>
      <c r="K113" s="209"/>
      <c r="L113" s="210"/>
      <c r="M113" s="223"/>
      <c r="N113" s="218"/>
      <c r="O113" s="214">
        <f>SUM(C113+F113+I113+L113)</f>
        <v>120</v>
      </c>
      <c r="P113" s="223"/>
    </row>
    <row r="114" spans="1:16" ht="12.75">
      <c r="A114" s="131" t="s">
        <v>99</v>
      </c>
      <c r="B114" s="112">
        <v>2440</v>
      </c>
      <c r="C114" s="214">
        <v>2392</v>
      </c>
      <c r="D114" s="201">
        <f>(C114-B114)/B114</f>
        <v>-0.019672131147540985</v>
      </c>
      <c r="E114" s="112">
        <v>1380</v>
      </c>
      <c r="F114" s="219">
        <v>1879</v>
      </c>
      <c r="G114" s="223">
        <f>(F114-E114)/E114</f>
        <v>0.3615942028985507</v>
      </c>
      <c r="H114" s="299">
        <v>571</v>
      </c>
      <c r="I114" s="395">
        <v>582</v>
      </c>
      <c r="J114" s="225">
        <f>(I114-H114)/H114</f>
        <v>0.01926444833625219</v>
      </c>
      <c r="K114" s="239">
        <v>373</v>
      </c>
      <c r="L114" s="395">
        <v>313</v>
      </c>
      <c r="M114" s="223">
        <f>(L114-K114)/K114</f>
        <v>-0.16085790884718498</v>
      </c>
      <c r="N114" s="218">
        <f t="shared" si="25"/>
        <v>4764</v>
      </c>
      <c r="O114" s="214">
        <f t="shared" si="25"/>
        <v>5166</v>
      </c>
      <c r="P114" s="223">
        <f>(O114-N114)/N114</f>
        <v>0.08438287153652393</v>
      </c>
    </row>
    <row r="115" spans="1:16" ht="12">
      <c r="A115" s="427" t="s">
        <v>100</v>
      </c>
      <c r="B115" s="411">
        <f>SUM(B109:B114)</f>
        <v>2444</v>
      </c>
      <c r="C115" s="396">
        <f>SUM(C109:C114)</f>
        <v>2468</v>
      </c>
      <c r="D115" s="401">
        <f>(C115-B115)/B115</f>
        <v>0.009819967266775777</v>
      </c>
      <c r="E115" s="411">
        <f>SUM(E109:E114)</f>
        <v>2823</v>
      </c>
      <c r="F115" s="396">
        <f>SUM(F109:F114)</f>
        <v>3255</v>
      </c>
      <c r="G115" s="398">
        <f>(F115-E115)/E115</f>
        <v>0.153028692879915</v>
      </c>
      <c r="H115" s="403">
        <f>SUM(H109:H114)</f>
        <v>875</v>
      </c>
      <c r="I115" s="399">
        <f>SUM(I109:I114)</f>
        <v>942</v>
      </c>
      <c r="J115" s="401">
        <f>(I115-H115)/H115</f>
        <v>0.07657142857142857</v>
      </c>
      <c r="K115" s="411">
        <f>SUM(K109:K114)</f>
        <v>529</v>
      </c>
      <c r="L115" s="396">
        <f>SUM(L109:L114)</f>
        <v>473</v>
      </c>
      <c r="M115" s="398">
        <f>(L115-K115)/K115</f>
        <v>-0.10586011342155009</v>
      </c>
      <c r="N115" s="415">
        <f>SUM(N109:N114)</f>
        <v>6671</v>
      </c>
      <c r="O115" s="396">
        <f>SUM(O109:O114)</f>
        <v>7138</v>
      </c>
      <c r="P115" s="398">
        <f>(O115-N115)/N115</f>
        <v>0.07000449707690001</v>
      </c>
    </row>
    <row r="116" spans="1:16" ht="6" customHeight="1">
      <c r="A116" s="255"/>
      <c r="B116" s="258"/>
      <c r="C116" s="250"/>
      <c r="D116" s="259"/>
      <c r="E116" s="258"/>
      <c r="F116" s="250"/>
      <c r="G116" s="233"/>
      <c r="H116" s="406"/>
      <c r="I116" s="249"/>
      <c r="J116" s="259"/>
      <c r="K116" s="413"/>
      <c r="L116" s="252"/>
      <c r="M116" s="417"/>
      <c r="N116" s="257"/>
      <c r="O116" s="250"/>
      <c r="P116" s="233"/>
    </row>
    <row r="117" spans="1:16" ht="6" customHeight="1">
      <c r="A117" s="131"/>
      <c r="B117" s="209"/>
      <c r="C117" s="214"/>
      <c r="D117" s="213"/>
      <c r="E117" s="209"/>
      <c r="F117" s="210"/>
      <c r="G117" s="211"/>
      <c r="H117" s="212"/>
      <c r="I117" s="210"/>
      <c r="J117" s="213"/>
      <c r="K117" s="209"/>
      <c r="L117" s="210"/>
      <c r="M117" s="211"/>
      <c r="N117" s="212"/>
      <c r="O117" s="210"/>
      <c r="P117" s="211"/>
    </row>
    <row r="118" spans="1:16" ht="12">
      <c r="A118" s="235" t="s">
        <v>20</v>
      </c>
      <c r="B118" s="217">
        <v>19</v>
      </c>
      <c r="C118" s="214">
        <v>9</v>
      </c>
      <c r="D118" s="225">
        <f>(C118-B118)/B118</f>
        <v>-0.5263157894736842</v>
      </c>
      <c r="E118" s="209"/>
      <c r="F118" s="210"/>
      <c r="G118" s="211"/>
      <c r="H118" s="212"/>
      <c r="I118" s="210"/>
      <c r="J118" s="213"/>
      <c r="K118" s="209"/>
      <c r="L118" s="210">
        <v>2</v>
      </c>
      <c r="M118" s="211"/>
      <c r="N118" s="218">
        <f>SUM(B118+E118+H118+K118)</f>
        <v>19</v>
      </c>
      <c r="O118" s="214">
        <f>SUM(C118+F118+I118+L118)</f>
        <v>11</v>
      </c>
      <c r="P118" s="223">
        <f>(O118-N118)/N118</f>
        <v>-0.42105263157894735</v>
      </c>
    </row>
    <row r="119" spans="1:16" ht="12">
      <c r="A119" s="131" t="s">
        <v>101</v>
      </c>
      <c r="B119" s="217">
        <v>4</v>
      </c>
      <c r="C119" s="214">
        <v>2</v>
      </c>
      <c r="D119" s="225">
        <f>(C119-B119)/B119</f>
        <v>-0.5</v>
      </c>
      <c r="E119" s="209"/>
      <c r="F119" s="210"/>
      <c r="G119" s="211"/>
      <c r="H119" s="212"/>
      <c r="I119" s="210"/>
      <c r="J119" s="213"/>
      <c r="K119" s="209"/>
      <c r="L119" s="210"/>
      <c r="M119" s="211"/>
      <c r="N119" s="218">
        <f>SUM(B119+E119+H119+K119)</f>
        <v>4</v>
      </c>
      <c r="O119" s="214">
        <f>SUM(C119+F119+I119+L119)</f>
        <v>2</v>
      </c>
      <c r="P119" s="223">
        <f>(O119-N119)/N119</f>
        <v>-0.5</v>
      </c>
    </row>
    <row r="120" spans="1:16" ht="12">
      <c r="A120" s="427" t="s">
        <v>102</v>
      </c>
      <c r="B120" s="411">
        <f>SUM(B118:B119)</f>
        <v>23</v>
      </c>
      <c r="C120" s="396">
        <f>SUM(C118:C119)</f>
        <v>11</v>
      </c>
      <c r="D120" s="401">
        <f>(C120-B120)/B120</f>
        <v>-0.5217391304347826</v>
      </c>
      <c r="E120" s="411">
        <v>0</v>
      </c>
      <c r="F120" s="396">
        <f>SUM(F118:F119)</f>
        <v>0</v>
      </c>
      <c r="G120" s="398"/>
      <c r="H120" s="403">
        <v>0</v>
      </c>
      <c r="I120" s="399">
        <v>0</v>
      </c>
      <c r="J120" s="401"/>
      <c r="K120" s="411">
        <v>0</v>
      </c>
      <c r="L120" s="396">
        <f>SUM(L118:L119)</f>
        <v>2</v>
      </c>
      <c r="M120" s="398"/>
      <c r="N120" s="415">
        <f>SUM(B120+E120+K120)</f>
        <v>23</v>
      </c>
      <c r="O120" s="396">
        <f>SUM(C120+F120+L120)</f>
        <v>13</v>
      </c>
      <c r="P120" s="398">
        <f>(O120-N120)/N120</f>
        <v>-0.43478260869565216</v>
      </c>
    </row>
    <row r="121" spans="1:16" ht="6" customHeight="1">
      <c r="A121" s="131"/>
      <c r="B121" s="209"/>
      <c r="C121" s="214"/>
      <c r="D121" s="213"/>
      <c r="E121" s="209"/>
      <c r="F121" s="210"/>
      <c r="G121" s="211"/>
      <c r="H121" s="212"/>
      <c r="I121" s="210"/>
      <c r="J121" s="213"/>
      <c r="K121" s="209"/>
      <c r="L121" s="210"/>
      <c r="M121" s="211"/>
      <c r="N121" s="212"/>
      <c r="O121" s="210"/>
      <c r="P121" s="211"/>
    </row>
    <row r="122" spans="1:16" ht="12">
      <c r="A122" s="236" t="s">
        <v>103</v>
      </c>
      <c r="B122" s="414">
        <f>SUM(B46+B63+B84+B97+B47+B99+B106+B115+B120)</f>
        <v>87300</v>
      </c>
      <c r="C122" s="220">
        <f>SUM(C46+C63+C84+C97+C47+C99+C106+C115+C120)</f>
        <v>93064.5</v>
      </c>
      <c r="D122" s="222">
        <f>(C122-B122)/B122</f>
        <v>0.06603092783505154</v>
      </c>
      <c r="E122" s="414">
        <f>SUM(E46+E63+E84+E97+E47+E99+E106+E115+E120)</f>
        <v>50300</v>
      </c>
      <c r="F122" s="220">
        <f>SUM(F46+F63+F84+F97+F47+F99+F106+F115+F120)</f>
        <v>54173.5</v>
      </c>
      <c r="G122" s="221">
        <f>(F122-E122)/E122</f>
        <v>0.07700795228628231</v>
      </c>
      <c r="H122" s="409">
        <f>SUM(H46+H63+H84+H97+H47+H99+H106+H115+H120)</f>
        <v>4159</v>
      </c>
      <c r="I122" s="220">
        <f>SUM(I46+I63+I84+I97+I47+I99+I106+I115+I120)</f>
        <v>4869</v>
      </c>
      <c r="J122" s="222">
        <f>(I122-H122)/H122</f>
        <v>0.17071411396970426</v>
      </c>
      <c r="K122" s="414">
        <f>SUM(K46+K63+K84+K97+K47+K99+K106+K115+K120)</f>
        <v>8268</v>
      </c>
      <c r="L122" s="220">
        <f>SUM(L46+L63+L84+L97+L47+L99+L106+L115+L120)</f>
        <v>8706</v>
      </c>
      <c r="M122" s="221">
        <f>(L122-K122)/K122</f>
        <v>0.05297532656023222</v>
      </c>
      <c r="N122" s="409">
        <f>SUM(N46+N63+N84+N97+N47+N99+N106+N115+N120)</f>
        <v>150027</v>
      </c>
      <c r="O122" s="220">
        <f>SUM(O46+O63+O84+O97+O47+O99+O106+O115+O120)</f>
        <v>160813</v>
      </c>
      <c r="P122" s="221">
        <f>(O122-N122)/N122</f>
        <v>0.07189372579602338</v>
      </c>
    </row>
    <row r="123" spans="1:16" ht="12">
      <c r="A123" s="443"/>
      <c r="B123" s="443"/>
      <c r="C123" s="443"/>
      <c r="D123" s="443"/>
      <c r="E123" s="443"/>
      <c r="F123" s="443"/>
      <c r="G123" s="443"/>
      <c r="H123" s="443"/>
      <c r="I123" s="443"/>
      <c r="J123" s="443"/>
      <c r="K123" s="443"/>
      <c r="L123" s="443"/>
      <c r="M123" s="443"/>
      <c r="N123" s="443"/>
      <c r="O123" s="443"/>
      <c r="P123" s="443"/>
    </row>
    <row r="124" spans="1:16" ht="12">
      <c r="A124" s="444" t="s">
        <v>174</v>
      </c>
      <c r="B124" s="444"/>
      <c r="C124" s="444"/>
      <c r="D124" s="444"/>
      <c r="E124" s="444"/>
      <c r="F124" s="444"/>
      <c r="G124" s="444"/>
      <c r="H124" s="444"/>
      <c r="I124" s="444"/>
      <c r="J124" s="444"/>
      <c r="K124" s="444"/>
      <c r="L124" s="444"/>
      <c r="M124" s="444"/>
      <c r="N124" s="444"/>
      <c r="O124" s="444"/>
      <c r="P124" s="444"/>
    </row>
    <row r="125" spans="1:16" ht="12">
      <c r="A125" s="444" t="s">
        <v>173</v>
      </c>
      <c r="B125" s="444"/>
      <c r="C125" s="444"/>
      <c r="D125" s="444"/>
      <c r="E125" s="444"/>
      <c r="F125" s="444"/>
      <c r="G125" s="444"/>
      <c r="H125" s="444"/>
      <c r="I125" s="444"/>
      <c r="J125" s="444"/>
      <c r="K125" s="444"/>
      <c r="L125" s="444"/>
      <c r="M125" s="444"/>
      <c r="N125" s="444"/>
      <c r="O125" s="444"/>
      <c r="P125" s="444"/>
    </row>
  </sheetData>
  <mergeCells count="11">
    <mergeCell ref="A4:P4"/>
    <mergeCell ref="B6:D6"/>
    <mergeCell ref="E6:G6"/>
    <mergeCell ref="K6:M6"/>
    <mergeCell ref="H6:J6"/>
    <mergeCell ref="N6:P6"/>
    <mergeCell ref="A6:A7"/>
    <mergeCell ref="A123:P123"/>
    <mergeCell ref="A124:P124"/>
    <mergeCell ref="A125:P125"/>
    <mergeCell ref="A5:P5"/>
  </mergeCells>
  <printOptions horizontalCentered="1"/>
  <pageMargins left="0.5" right="0.5" top="0.75" bottom="1" header="0.5" footer="0.5"/>
  <pageSetup firstPageNumber="11" useFirstPageNumber="1" fitToHeight="0" horizontalDpi="600" verticalDpi="600" orientation="landscape" scale="74" r:id="rId1"/>
  <headerFooter alignWithMargins="0">
    <oddFooter xml:space="preserve">&amp;L&amp;8Note: Total student credit hours exclude SAB (Study Abroad) courses. 40 student credit hours were excluded in spring 2002 and 0 were excluded in spring 2001.&amp;C
&amp;ROffice of IRAA
04/11/02
Page &amp;P </oddFooter>
  </headerFooter>
  <rowBreaks count="2" manualBreakCount="2">
    <brk id="46" max="15" man="1"/>
    <brk id="8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Mason</dc:creator>
  <cp:keywords/>
  <dc:description/>
  <cp:lastModifiedBy>Joe Jurczyk</cp:lastModifiedBy>
  <cp:lastPrinted>2002-04-11T21:59:06Z</cp:lastPrinted>
  <dcterms:created xsi:type="dcterms:W3CDTF">2000-10-31T21:19:01Z</dcterms:created>
  <dcterms:modified xsi:type="dcterms:W3CDTF">2004-04-13T18:32:28Z</dcterms:modified>
  <cp:category/>
  <cp:version/>
  <cp:contentType/>
  <cp:contentStatus/>
</cp:coreProperties>
</file>