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35" windowWidth="8040" windowHeight="6090" tabRatio="601" firstSheet="1" activeTab="1"/>
  </bookViews>
  <sheets>
    <sheet name="crse enrollmnt, pg11" sheetId="1" r:id="rId1"/>
    <sheet name="course enrollmnt, pg 12-14" sheetId="2" r:id="rId2"/>
    <sheet name="course enroll, pg15-17" sheetId="3" r:id="rId3"/>
    <sheet name="college_DEWU p 18" sheetId="4" r:id="rId4"/>
    <sheet name="DEWU_subject p19-21" sheetId="5" r:id="rId5"/>
  </sheets>
  <externalReferences>
    <externalReference r:id="rId8"/>
  </externalReferences>
  <definedNames>
    <definedName name="HTML_CodePage" hidden="1">1252</definedName>
    <definedName name="HTML_Control" hidden="1">{"'hc, pg1'!$A$1:$G$43"}</definedName>
    <definedName name="HTML_Description" hidden="1">""</definedName>
    <definedName name="HTML_Email" hidden="1">""</definedName>
    <definedName name="HTML_Header" hidden="1">""</definedName>
    <definedName name="HTML_LastUpdate" hidden="1">"11/15/00"</definedName>
    <definedName name="HTML_LineAfter" hidden="1">FALSE</definedName>
    <definedName name="HTML_LineBefore" hidden="1">FALSE</definedName>
    <definedName name="HTML_Name" hidden="1">"Jean Mason"</definedName>
    <definedName name="HTML_OBDlg2" hidden="1">TRUE</definedName>
    <definedName name="HTML_OBDlg4" hidden="1">TRUE</definedName>
    <definedName name="HTML_OS" hidden="1">0</definedName>
    <definedName name="HTML_PathFile" hidden="1">"I:\Jean\Fall_HC.htm"</definedName>
    <definedName name="HTML_Title" hidden="1">""</definedName>
    <definedName name="_xlnm.Print_Area" localSheetId="2">'course enroll, pg15-17'!$A$1:$J$139</definedName>
    <definedName name="_xlnm.Print_Area" localSheetId="4">'DEWU_subject p19-21'!$A$1:$P$146</definedName>
    <definedName name="_xlnm.Print_Titles" localSheetId="2">'course enroll, pg15-17'!$1:$6</definedName>
    <definedName name="_xlnm.Print_Titles" localSheetId="1">'course enrollmnt, pg 12-14'!$1:$7</definedName>
    <definedName name="_xlnm.Print_Titles" localSheetId="4">'DEWU_subject p19-21'!$1:$7</definedName>
  </definedNames>
  <calcPr fullCalcOnLoad="1"/>
</workbook>
</file>

<file path=xl/sharedStrings.xml><?xml version="1.0" encoding="utf-8"?>
<sst xmlns="http://schemas.openxmlformats.org/spreadsheetml/2006/main" count="480" uniqueCount="181">
  <si>
    <t>CLEVELAND STATE UNIVERSITY</t>
  </si>
  <si>
    <t>College</t>
  </si>
  <si>
    <t>Total</t>
  </si>
  <si>
    <t>Undergrad</t>
  </si>
  <si>
    <t>Arts &amp; Sciences</t>
  </si>
  <si>
    <t>Business</t>
  </si>
  <si>
    <t>Education</t>
  </si>
  <si>
    <t>Engineering</t>
  </si>
  <si>
    <t>First College</t>
  </si>
  <si>
    <t xml:space="preserve">Law </t>
  </si>
  <si>
    <t>University Studies</t>
  </si>
  <si>
    <t>Urban Affairs</t>
  </si>
  <si>
    <t xml:space="preserve">   TOTAL</t>
  </si>
  <si>
    <t>Undergraduate</t>
  </si>
  <si>
    <t>TOTAL</t>
  </si>
  <si>
    <t>Graduate and Law</t>
  </si>
  <si>
    <t xml:space="preserve">Percent Change </t>
  </si>
  <si>
    <t>Law</t>
  </si>
  <si>
    <t>University  Studies</t>
  </si>
  <si>
    <t>Career Services</t>
  </si>
  <si>
    <t>Military Science</t>
  </si>
  <si>
    <t xml:space="preserve">NOTES: </t>
  </si>
  <si>
    <t>STUDENT CREDIT HOURS AND FTE ENROLLMENT</t>
  </si>
  <si>
    <t>Student Credit Hours (SCH)</t>
  </si>
  <si>
    <t>Full-Time Equivalent (FTE)</t>
  </si>
  <si>
    <t xml:space="preserve">Undergrad </t>
  </si>
  <si>
    <t xml:space="preserve">Graduate and Law </t>
  </si>
  <si>
    <t xml:space="preserve">Total </t>
  </si>
  <si>
    <t>College of Arts &amp; Sciences</t>
  </si>
  <si>
    <t>Anthropology</t>
  </si>
  <si>
    <t>Art</t>
  </si>
  <si>
    <t>Chemistry</t>
  </si>
  <si>
    <t>Classical and Medieval Studies</t>
  </si>
  <si>
    <t>Communications</t>
  </si>
  <si>
    <t>Dramatic Arts</t>
  </si>
  <si>
    <t>Economics</t>
  </si>
  <si>
    <t>English</t>
  </si>
  <si>
    <t>French</t>
  </si>
  <si>
    <t>German</t>
  </si>
  <si>
    <t>Greek</t>
  </si>
  <si>
    <t>History</t>
  </si>
  <si>
    <t>Health Sciences</t>
  </si>
  <si>
    <t>Latin</t>
  </si>
  <si>
    <t>Modern Languages</t>
  </si>
  <si>
    <t>Mathematics</t>
  </si>
  <si>
    <t>Applied Music</t>
  </si>
  <si>
    <t>Music</t>
  </si>
  <si>
    <t>Nursing</t>
  </si>
  <si>
    <t>Philosophy</t>
  </si>
  <si>
    <t>Physics</t>
  </si>
  <si>
    <t>Political Science</t>
  </si>
  <si>
    <t>Psychology</t>
  </si>
  <si>
    <t>Religious Studies</t>
  </si>
  <si>
    <t>Sociology</t>
  </si>
  <si>
    <t>Speech and Hearing</t>
  </si>
  <si>
    <t>Spanish</t>
  </si>
  <si>
    <t>Social Work</t>
  </si>
  <si>
    <t>College of Arts &amp; Sciences Total</t>
  </si>
  <si>
    <t>College of Business</t>
  </si>
  <si>
    <t>Accounting</t>
  </si>
  <si>
    <t>Business Law</t>
  </si>
  <si>
    <t>Computer &amp; Information Science</t>
  </si>
  <si>
    <t>Finance</t>
  </si>
  <si>
    <t>General Administration</t>
  </si>
  <si>
    <t>Health Care Administration</t>
  </si>
  <si>
    <t>Information Systems</t>
  </si>
  <si>
    <t>Marketing</t>
  </si>
  <si>
    <t>Management &amp; Labor</t>
  </si>
  <si>
    <t>Operation Mgmt &amp; Business</t>
  </si>
  <si>
    <t>College of Business Total</t>
  </si>
  <si>
    <t>College of Education</t>
  </si>
  <si>
    <t>Dance</t>
  </si>
  <si>
    <t>Early Childhood Education</t>
  </si>
  <si>
    <t>Education Counseling</t>
  </si>
  <si>
    <t>Education-SIP</t>
  </si>
  <si>
    <t>Middle Childhood Education</t>
  </si>
  <si>
    <t>Education-Special Offering</t>
  </si>
  <si>
    <t>Doctoral Education</t>
  </si>
  <si>
    <t>Special Education</t>
  </si>
  <si>
    <t>Specialized Study &amp; Field Experience</t>
  </si>
  <si>
    <t>Health Education</t>
  </si>
  <si>
    <t>HPER-Core Curriculum</t>
  </si>
  <si>
    <t>Physical Education-Professional</t>
  </si>
  <si>
    <t>Physical Education-Service</t>
  </si>
  <si>
    <t>College of Education Total</t>
  </si>
  <si>
    <t>College of Engineering</t>
  </si>
  <si>
    <t>Chemical Engineering</t>
  </si>
  <si>
    <t>Civil Engineering</t>
  </si>
  <si>
    <t>Engineering Science</t>
  </si>
  <si>
    <t>Mechanical Engineering</t>
  </si>
  <si>
    <t>Engineering Mechanics</t>
  </si>
  <si>
    <t>College of Engineering Total</t>
  </si>
  <si>
    <t>College of Law</t>
  </si>
  <si>
    <t>Curriculum &amp; Instruction</t>
  </si>
  <si>
    <t>University Studies Total</t>
  </si>
  <si>
    <t>College of Urban Affairs</t>
  </si>
  <si>
    <t>Environmental Studies</t>
  </si>
  <si>
    <t>Public Administration</t>
  </si>
  <si>
    <t>Planning, Design &amp; Development</t>
  </si>
  <si>
    <t>Urban Studies</t>
  </si>
  <si>
    <t>College of Urban Affairs Total</t>
  </si>
  <si>
    <t>Air Force ROTC</t>
  </si>
  <si>
    <t>Military Science Total</t>
  </si>
  <si>
    <t>CSU TOTAL</t>
  </si>
  <si>
    <t>Public Health</t>
  </si>
  <si>
    <t>Women's Studies</t>
  </si>
  <si>
    <t>Doctor of Business Administration</t>
  </si>
  <si>
    <t>Cleveland State University</t>
  </si>
  <si>
    <t>Graduate/Law</t>
  </si>
  <si>
    <t>Percent Change</t>
  </si>
  <si>
    <t>College of Arts and Sciences Total</t>
  </si>
  <si>
    <t>Master of Business Administration</t>
  </si>
  <si>
    <t>College/Course Subject</t>
  </si>
  <si>
    <t>SUMMARY OF STUDENT CREDIT HOURS BY MEETING TIME</t>
  </si>
  <si>
    <t>Meeting Time</t>
  </si>
  <si>
    <t>Day</t>
  </si>
  <si>
    <t>Math Technology</t>
  </si>
  <si>
    <t>Biology (BIO)</t>
  </si>
  <si>
    <t>Geology (GEO)</t>
  </si>
  <si>
    <t>Biology, Geology &amp; Environmental Science</t>
  </si>
  <si>
    <t>College of Arts and Sciences</t>
  </si>
  <si>
    <t>English Translations of Foreign Literature</t>
  </si>
  <si>
    <t>Electrical &amp; Computer Egr</t>
  </si>
  <si>
    <t>Electronic Engineering Tech</t>
  </si>
  <si>
    <t>General Engineering Tech</t>
  </si>
  <si>
    <t>Industrial &amp; Manufacturing Egr</t>
  </si>
  <si>
    <t>Adult Learning &amp; Development (ALD)</t>
  </si>
  <si>
    <t>Individually Arranged</t>
  </si>
  <si>
    <t>Mechanical Engineering Technology</t>
  </si>
  <si>
    <t>Curriculum &amp; Instruction (Graduate: EDB, EGT, &amp; ETE)</t>
  </si>
  <si>
    <t>Industrial &amp; Manufacturing Engineering</t>
  </si>
  <si>
    <t>Evening</t>
  </si>
  <si>
    <t>Weekend</t>
  </si>
  <si>
    <t xml:space="preserve">Individually Arranged </t>
  </si>
  <si>
    <t>STUDENT CREDIT HOURS  BY COLLEGE, DEPARTMENT AND MEETING TIME</t>
  </si>
  <si>
    <t>Master of Business Admin</t>
  </si>
  <si>
    <t>Curriculum &amp; Instruction (EDB, EGT, ETE)</t>
  </si>
  <si>
    <t>Special Education (ESE, EDW, EDX)</t>
  </si>
  <si>
    <t>Education-Secondary (EDS)</t>
  </si>
  <si>
    <t>Arts &amp; Science</t>
  </si>
  <si>
    <t>Doctor of Business Admin</t>
  </si>
  <si>
    <t>Education-Secondary</t>
  </si>
  <si>
    <t>Electronic Engineering Technology</t>
  </si>
  <si>
    <t>General Engineering Technology</t>
  </si>
  <si>
    <t>Mechanical Egr Tech</t>
  </si>
  <si>
    <t>Urban Services Administration</t>
  </si>
  <si>
    <t xml:space="preserve">Business </t>
  </si>
  <si>
    <t>Environmental Science (EVS)</t>
  </si>
  <si>
    <t>National Student Exchange</t>
  </si>
  <si>
    <t xml:space="preserve">Public Safety Management </t>
  </si>
  <si>
    <t xml:space="preserve">Urban Services Administration </t>
  </si>
  <si>
    <t>Graduate Studies</t>
  </si>
  <si>
    <t>Summary of Student Credit Hours by Course Level</t>
  </si>
  <si>
    <t>Specialized Instructional/Teacher Education</t>
  </si>
  <si>
    <t>Notes:</t>
  </si>
  <si>
    <t>College by Course Level</t>
  </si>
  <si>
    <t>Linguistics</t>
  </si>
  <si>
    <t>Registered Credit Hours *</t>
  </si>
  <si>
    <t>Graduate</t>
  </si>
  <si>
    <t>Headcount</t>
  </si>
  <si>
    <t>Cumulative Percent</t>
  </si>
  <si>
    <t>* Fractionated student credit hours were rounded to the nearest whole hour.</t>
  </si>
  <si>
    <t>&gt;=24</t>
  </si>
  <si>
    <t>Registered Students by Level and Credit Hour (SCH) Distribution</t>
  </si>
  <si>
    <t>TOTAL STUDENT CREDIT HOURS COMPARED TO PRIOR YEAR</t>
  </si>
  <si>
    <t>Italian</t>
  </si>
  <si>
    <t>Personally Designed Major</t>
  </si>
  <si>
    <t>Public Safety Management</t>
  </si>
  <si>
    <t>First College Total</t>
  </si>
  <si>
    <t>First College Courses</t>
  </si>
  <si>
    <t>Air Force</t>
  </si>
  <si>
    <t>Spring 2004</t>
  </si>
  <si>
    <t>---</t>
  </si>
  <si>
    <t>Coun, Admin, Super, Adult (ADM, EDE, FRL)</t>
  </si>
  <si>
    <t>Perfusion (PER in Health Science)</t>
  </si>
  <si>
    <t>Environmental Engineering (EVE)</t>
  </si>
  <si>
    <t>College of Graduate Studies</t>
  </si>
  <si>
    <t>Note: Total student credit hours exclude SAB (Study Abroad) courses. 109 student credit hours (sch) were excluded in spring 2004 and 117 excluded in spring 2003. FTE is calculated by dividing student credit hours by 15.</t>
  </si>
  <si>
    <t>1) Total student credit hours exclude SAB (Study Abroad) courses;  109 student credit hours were excluded in spring 2004 and 117 were excluded in spring 2003.  In 2003 and 2004 Nursing is included in the Collge of Education.</t>
  </si>
  <si>
    <t>Note: Total student credit hours exclude SAB (Study Abroad) courses. 109 student credit hours (sch) were excluded in spring 2004 and 117 were excluded in spring 2003.</t>
  </si>
  <si>
    <t>Total student credit hours exclude SAB (Study Abroad) courses. 109 student credit hours were excluded in spring 2004 and 117 were excluded in spring 2003.  In 2003 and 2004 Nursing is included in the Collge of Education.</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</si>
</sst>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
    <numFmt numFmtId="168" formatCode="#,##0.0"/>
    <numFmt numFmtId="169" formatCode="_(* #,##0.0_);_(* \(#,##0.0\);_(* &quot;-&quot;?_);_(@_)"/>
    <numFmt numFmtId="170" formatCode="0.000%"/>
    <numFmt numFmtId="171" formatCode="#,##0.000"/>
    <numFmt numFmtId="172" formatCode="0\ "/>
    <numFmt numFmtId="173" formatCode="0.0"/>
    <numFmt numFmtId="174" formatCode="#,##0.0000"/>
    <numFmt numFmtId="175" formatCode="#,##0.00000"/>
    <numFmt numFmtId="176" formatCode="#,##0.000000"/>
    <numFmt numFmtId="177" formatCode="#,##0.0000000"/>
    <numFmt numFmtId="178" formatCode="#,##0.00000000"/>
    <numFmt numFmtId="179" formatCode="#,##0.000000000"/>
    <numFmt numFmtId="180" formatCode="#,##0.0000000000"/>
    <numFmt numFmtId="181" formatCode="#,##0.00000000000"/>
    <numFmt numFmtId="182" formatCode="#,##0.000000000000"/>
    <numFmt numFmtId="183" formatCode="#,##0.0000000000000"/>
  </numFmts>
  <fonts count="10">
    <font>
      <sz val="10"/>
      <name val="Arial"/>
      <family val="0"/>
    </font>
    <font>
      <b/>
      <sz val="12"/>
      <name val="Arial"/>
      <family val="2"/>
    </font>
    <font>
      <b/>
      <sz val="10"/>
      <name val="Arial"/>
      <family val="2"/>
    </font>
    <font>
      <sz val="9"/>
      <name val="Arial"/>
      <family val="2"/>
    </font>
    <font>
      <sz val="8"/>
      <name val="Arial"/>
      <family val="2"/>
    </font>
    <font>
      <b/>
      <sz val="9"/>
      <name val="Arial"/>
      <family val="2"/>
    </font>
    <font>
      <b/>
      <sz val="11"/>
      <name val="Arial"/>
      <family val="2"/>
    </font>
    <font>
      <u val="single"/>
      <sz val="10"/>
      <color indexed="12"/>
      <name val="Arial"/>
      <family val="0"/>
    </font>
    <font>
      <u val="single"/>
      <sz val="10"/>
      <color indexed="36"/>
      <name val="Arial"/>
      <family val="0"/>
    </font>
    <font>
      <sz val="10"/>
      <color indexed="8"/>
      <name val="Arial"/>
      <family val="0"/>
    </font>
  </fonts>
  <fills count="7">
    <fill>
      <patternFill/>
    </fill>
    <fill>
      <patternFill patternType="gray125"/>
    </fill>
    <fill>
      <patternFill patternType="solid">
        <fgColor indexed="65"/>
        <bgColor indexed="64"/>
      </patternFill>
    </fill>
    <fill>
      <patternFill patternType="solid">
        <fgColor indexed="65"/>
        <bgColor indexed="64"/>
      </patternFill>
    </fill>
    <fill>
      <patternFill patternType="solid">
        <fgColor indexed="13"/>
        <bgColor indexed="64"/>
      </patternFill>
    </fill>
    <fill>
      <patternFill patternType="solid">
        <fgColor indexed="13"/>
        <bgColor indexed="64"/>
      </patternFill>
    </fill>
    <fill>
      <patternFill patternType="solid">
        <fgColor indexed="13"/>
        <bgColor indexed="64"/>
      </patternFill>
    </fill>
  </fills>
  <borders count="71">
    <border>
      <left/>
      <right/>
      <top/>
      <bottom/>
      <diagonal/>
    </border>
    <border>
      <left style="thin"/>
      <right style="hair"/>
      <top style="thin"/>
      <bottom style="thin"/>
    </border>
    <border>
      <left style="hair"/>
      <right style="hair"/>
      <top style="thin"/>
      <bottom style="thin"/>
    </border>
    <border>
      <left>
        <color indexed="63"/>
      </left>
      <right>
        <color indexed="63"/>
      </right>
      <top style="thin"/>
      <bottom style="thin"/>
    </border>
    <border>
      <left style="hair"/>
      <right style="thin"/>
      <top style="thin"/>
      <bottom style="thin"/>
    </border>
    <border>
      <left style="thin"/>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thin"/>
      <right>
        <color indexed="63"/>
      </right>
      <top style="hair"/>
      <bottom style="thin"/>
    </border>
    <border>
      <left>
        <color indexed="63"/>
      </left>
      <right style="hair"/>
      <top style="hair"/>
      <bottom style="hair"/>
    </border>
    <border>
      <left style="thin"/>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style="thin"/>
      <right>
        <color indexed="63"/>
      </right>
      <top>
        <color indexed="63"/>
      </top>
      <bottom style="hair"/>
    </border>
    <border>
      <left style="thin"/>
      <right>
        <color indexed="63"/>
      </right>
      <top style="thin"/>
      <bottom style="hair"/>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style="thin"/>
      <right>
        <color indexed="63"/>
      </right>
      <top style="thin"/>
      <bottom>
        <color indexed="63"/>
      </bottom>
    </border>
    <border>
      <left style="hair"/>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hair"/>
      <bottom>
        <color indexed="63"/>
      </bottom>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thin"/>
      <right style="thin"/>
      <top style="thin"/>
      <bottom style="thin"/>
    </border>
    <border>
      <left style="hair"/>
      <right style="hair"/>
      <top style="hair"/>
      <bottom>
        <color indexed="63"/>
      </bottom>
    </border>
    <border>
      <left style="hair"/>
      <right>
        <color indexed="63"/>
      </right>
      <top style="hair"/>
      <bottom>
        <color indexed="63"/>
      </bottom>
    </border>
    <border>
      <left style="thin"/>
      <right style="hair"/>
      <top style="hair"/>
      <bottom style="thin"/>
    </border>
    <border>
      <left>
        <color indexed="63"/>
      </left>
      <right>
        <color indexed="63"/>
      </right>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color indexed="63"/>
      </left>
      <right>
        <color indexed="63"/>
      </right>
      <top>
        <color indexed="63"/>
      </top>
      <bottom style="medium"/>
    </border>
    <border>
      <left style="thin"/>
      <right style="thin"/>
      <top style="hair"/>
      <bottom style="hair"/>
    </border>
    <border>
      <left style="thin"/>
      <right style="hair"/>
      <top style="thin"/>
      <bottom>
        <color indexed="63"/>
      </bottom>
    </border>
    <border>
      <left style="hair"/>
      <right style="hair"/>
      <top style="hair"/>
      <bottom style="thin"/>
    </border>
    <border>
      <left style="thin"/>
      <right style="hair"/>
      <top>
        <color indexed="63"/>
      </top>
      <bottom style="thin"/>
    </border>
    <border>
      <left style="hair"/>
      <right style="hair"/>
      <top>
        <color indexed="63"/>
      </top>
      <bottom style="thin"/>
    </border>
    <border>
      <left>
        <color indexed="63"/>
      </left>
      <right style="hair"/>
      <top>
        <color indexed="63"/>
      </top>
      <bottom style="thin"/>
    </border>
    <border>
      <left style="hair"/>
      <right>
        <color indexed="63"/>
      </right>
      <top>
        <color indexed="63"/>
      </top>
      <bottom style="thin"/>
    </border>
    <border>
      <left style="hair"/>
      <right style="hair"/>
      <top>
        <color indexed="63"/>
      </top>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thin"/>
      <bottom style="hair"/>
    </border>
    <border>
      <left style="hair"/>
      <right style="hair"/>
      <top style="thin"/>
      <bottom>
        <color indexed="63"/>
      </bottom>
    </border>
    <border>
      <left>
        <color indexed="63"/>
      </left>
      <right style="thin"/>
      <top style="hair"/>
      <bottom style="thin"/>
    </border>
    <border>
      <left style="thin"/>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style="hair"/>
      <top style="thin"/>
      <bottom style="thin"/>
    </border>
    <border>
      <left style="hair"/>
      <right>
        <color indexed="63"/>
      </right>
      <top>
        <color indexed="63"/>
      </top>
      <bottom>
        <color indexed="63"/>
      </bottom>
    </border>
    <border>
      <left style="hair"/>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579">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0" xfId="0" applyFont="1" applyBorder="1" applyAlignment="1">
      <alignment vertical="center"/>
    </xf>
    <xf numFmtId="3" fontId="2" fillId="0" borderId="4" xfId="0" applyNumberFormat="1" applyFont="1" applyBorder="1" applyAlignment="1">
      <alignment horizontal="center" vertical="center" wrapText="1"/>
    </xf>
    <xf numFmtId="0" fontId="0" fillId="0" borderId="5" xfId="0" applyBorder="1" applyAlignment="1">
      <alignment horizontal="left" vertical="center" indent="2"/>
    </xf>
    <xf numFmtId="3" fontId="0" fillId="0" borderId="6" xfId="0" applyNumberFormat="1" applyBorder="1" applyAlignment="1">
      <alignment vertical="center"/>
    </xf>
    <xf numFmtId="3" fontId="0" fillId="0" borderId="7" xfId="0" applyNumberFormat="1" applyBorder="1" applyAlignment="1">
      <alignment vertical="center"/>
    </xf>
    <xf numFmtId="3" fontId="0" fillId="0" borderId="8" xfId="0" applyNumberFormat="1" applyBorder="1" applyAlignment="1">
      <alignment vertical="center"/>
    </xf>
    <xf numFmtId="0" fontId="0" fillId="0" borderId="0" xfId="0" applyBorder="1" applyAlignment="1">
      <alignment vertical="center"/>
    </xf>
    <xf numFmtId="3" fontId="0" fillId="0" borderId="9" xfId="0" applyNumberFormat="1" applyBorder="1" applyAlignment="1">
      <alignment vertical="center"/>
    </xf>
    <xf numFmtId="3" fontId="0" fillId="0" borderId="10" xfId="0" applyNumberFormat="1" applyBorder="1" applyAlignment="1">
      <alignment vertical="center"/>
    </xf>
    <xf numFmtId="3" fontId="0" fillId="0" borderId="11" xfId="0" applyNumberFormat="1" applyBorder="1" applyAlignment="1">
      <alignment vertical="center"/>
    </xf>
    <xf numFmtId="3" fontId="0" fillId="0" borderId="12" xfId="0" applyNumberFormat="1" applyBorder="1" applyAlignment="1">
      <alignment vertical="center"/>
    </xf>
    <xf numFmtId="0" fontId="2" fillId="2" borderId="13" xfId="0" applyFont="1" applyFill="1" applyBorder="1" applyAlignment="1">
      <alignment horizontal="right" vertical="center"/>
    </xf>
    <xf numFmtId="3" fontId="0" fillId="0" borderId="14" xfId="0" applyNumberFormat="1" applyBorder="1" applyAlignment="1">
      <alignment vertical="center"/>
    </xf>
    <xf numFmtId="0" fontId="0" fillId="0" borderId="15" xfId="0" applyBorder="1" applyAlignment="1">
      <alignment vertical="center"/>
    </xf>
    <xf numFmtId="3" fontId="0" fillId="0" borderId="0" xfId="0" applyNumberFormat="1" applyBorder="1" applyAlignment="1">
      <alignment vertical="center"/>
    </xf>
    <xf numFmtId="3" fontId="0" fillId="0" borderId="16" xfId="0" applyNumberFormat="1" applyBorder="1" applyAlignment="1">
      <alignment vertical="center"/>
    </xf>
    <xf numFmtId="0" fontId="2" fillId="0" borderId="0" xfId="0" applyFont="1" applyBorder="1" applyAlignment="1">
      <alignment vertical="center"/>
    </xf>
    <xf numFmtId="166" fontId="0" fillId="0" borderId="8" xfId="22" applyNumberFormat="1" applyBorder="1" applyAlignment="1">
      <alignment vertical="center"/>
    </xf>
    <xf numFmtId="3" fontId="0" fillId="0" borderId="17" xfId="0" applyNumberFormat="1" applyBorder="1" applyAlignment="1">
      <alignment vertical="center"/>
    </xf>
    <xf numFmtId="166" fontId="0" fillId="0" borderId="17" xfId="22" applyNumberFormat="1" applyFont="1" applyBorder="1" applyAlignment="1">
      <alignment horizontal="right" vertical="center"/>
    </xf>
    <xf numFmtId="3" fontId="0" fillId="0" borderId="14" xfId="0" applyNumberFormat="1" applyFont="1" applyBorder="1" applyAlignment="1">
      <alignment vertical="center"/>
    </xf>
    <xf numFmtId="0" fontId="0" fillId="0" borderId="8" xfId="0" applyBorder="1" applyAlignment="1">
      <alignment vertical="center"/>
    </xf>
    <xf numFmtId="0" fontId="2" fillId="0" borderId="5" xfId="0" applyFont="1" applyBorder="1" applyAlignment="1">
      <alignment vertical="center"/>
    </xf>
    <xf numFmtId="3" fontId="2" fillId="0" borderId="6" xfId="0" applyNumberFormat="1" applyFont="1" applyBorder="1" applyAlignment="1">
      <alignment vertical="center"/>
    </xf>
    <xf numFmtId="0" fontId="2" fillId="0" borderId="18" xfId="0" applyFont="1" applyBorder="1" applyAlignment="1">
      <alignment vertical="center"/>
    </xf>
    <xf numFmtId="3" fontId="2" fillId="0" borderId="9" xfId="0" applyNumberFormat="1" applyFont="1" applyBorder="1" applyAlignment="1">
      <alignment vertical="center"/>
    </xf>
    <xf numFmtId="0" fontId="0" fillId="0" borderId="12" xfId="0" applyBorder="1" applyAlignment="1">
      <alignment vertical="center"/>
    </xf>
    <xf numFmtId="0" fontId="2" fillId="2" borderId="5" xfId="0" applyFont="1" applyFill="1" applyBorder="1" applyAlignment="1">
      <alignment vertical="center"/>
    </xf>
    <xf numFmtId="166" fontId="0" fillId="0" borderId="17" xfId="22" applyNumberFormat="1" applyBorder="1" applyAlignment="1">
      <alignment vertical="center"/>
    </xf>
    <xf numFmtId="0" fontId="2" fillId="2" borderId="13" xfId="0" applyNumberFormat="1" applyFont="1" applyFill="1" applyBorder="1" applyAlignment="1">
      <alignment horizontal="center" vertical="center"/>
    </xf>
    <xf numFmtId="0" fontId="2" fillId="0" borderId="0" xfId="0" applyFont="1" applyAlignment="1">
      <alignment/>
    </xf>
    <xf numFmtId="0" fontId="2" fillId="0" borderId="0" xfId="0" applyFont="1" applyAlignment="1">
      <alignment vertical="center" wrapText="1"/>
    </xf>
    <xf numFmtId="0" fontId="2" fillId="0" borderId="0" xfId="0" applyFont="1" applyAlignment="1">
      <alignment horizontal="center" vertical="center" wrapText="1"/>
    </xf>
    <xf numFmtId="166" fontId="0" fillId="0" borderId="8" xfId="22" applyNumberFormat="1" applyFont="1" applyBorder="1" applyAlignment="1">
      <alignment vertical="center"/>
    </xf>
    <xf numFmtId="1" fontId="2" fillId="0" borderId="2" xfId="0" applyNumberFormat="1" applyFont="1" applyBorder="1" applyAlignment="1">
      <alignment horizontal="centerContinuous" vertical="center" wrapText="1"/>
    </xf>
    <xf numFmtId="3" fontId="0" fillId="0" borderId="7" xfId="0" applyNumberFormat="1" applyBorder="1" applyAlignment="1">
      <alignment/>
    </xf>
    <xf numFmtId="3" fontId="0" fillId="2" borderId="6" xfId="0" applyNumberFormat="1" applyFont="1" applyFill="1" applyBorder="1" applyAlignment="1">
      <alignment vertical="center"/>
    </xf>
    <xf numFmtId="3" fontId="0" fillId="2" borderId="7" xfId="0" applyNumberFormat="1" applyFont="1" applyFill="1" applyBorder="1" applyAlignment="1">
      <alignment vertical="center"/>
    </xf>
    <xf numFmtId="166" fontId="0" fillId="2" borderId="8" xfId="22" applyNumberFormat="1" applyFont="1" applyFill="1" applyBorder="1" applyAlignment="1">
      <alignment vertical="center"/>
    </xf>
    <xf numFmtId="0" fontId="0" fillId="2" borderId="5" xfId="0" applyFont="1" applyFill="1" applyBorder="1" applyAlignment="1">
      <alignment horizontal="left" vertical="center" indent="2"/>
    </xf>
    <xf numFmtId="166" fontId="0" fillId="0" borderId="17" xfId="22" applyNumberFormat="1" applyFont="1" applyFill="1" applyBorder="1" applyAlignment="1">
      <alignment vertical="center"/>
    </xf>
    <xf numFmtId="0" fontId="0" fillId="0" borderId="5" xfId="0" applyBorder="1" applyAlignment="1">
      <alignment horizontal="left" vertical="center" indent="3"/>
    </xf>
    <xf numFmtId="0" fontId="2" fillId="0" borderId="19" xfId="0" applyFont="1" applyBorder="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3" fontId="0" fillId="2" borderId="14" xfId="0" applyNumberFormat="1" applyFont="1" applyFill="1" applyBorder="1" applyAlignment="1">
      <alignment vertical="center"/>
    </xf>
    <xf numFmtId="0" fontId="4" fillId="0" borderId="0" xfId="0" applyFont="1" applyBorder="1" applyAlignment="1">
      <alignment vertical="center"/>
    </xf>
    <xf numFmtId="0" fontId="2" fillId="0" borderId="1" xfId="0" applyFont="1" applyBorder="1" applyAlignment="1">
      <alignment horizontal="centerContinuous" vertical="center" wrapText="1"/>
    </xf>
    <xf numFmtId="166" fontId="0" fillId="0" borderId="8" xfId="22" applyNumberFormat="1" applyFont="1" applyFill="1" applyBorder="1" applyAlignment="1">
      <alignment vertical="center"/>
    </xf>
    <xf numFmtId="0" fontId="0" fillId="0" borderId="25" xfId="0" applyBorder="1" applyAlignment="1">
      <alignment vertical="center"/>
    </xf>
    <xf numFmtId="0" fontId="0" fillId="0" borderId="5" xfId="0" applyBorder="1" applyAlignment="1">
      <alignment horizontal="left" indent="2"/>
    </xf>
    <xf numFmtId="166" fontId="0" fillId="2" borderId="17" xfId="22" applyNumberFormat="1" applyFont="1" applyFill="1" applyBorder="1" applyAlignment="1">
      <alignment horizontal="right" vertical="center"/>
    </xf>
    <xf numFmtId="3" fontId="2" fillId="0" borderId="4" xfId="0" applyNumberFormat="1" applyFont="1" applyBorder="1" applyAlignment="1">
      <alignment horizontal="centerContinuous" vertical="center" wrapText="1"/>
    </xf>
    <xf numFmtId="3" fontId="2" fillId="0" borderId="26" xfId="0" applyNumberFormat="1" applyFont="1" applyBorder="1" applyAlignment="1">
      <alignment horizontal="center" vertical="center" wrapText="1"/>
    </xf>
    <xf numFmtId="0" fontId="3" fillId="0" borderId="0" xfId="0" applyFont="1" applyAlignment="1">
      <alignment/>
    </xf>
    <xf numFmtId="0" fontId="5" fillId="0" borderId="0" xfId="0" applyFont="1" applyAlignment="1" applyProtection="1" quotePrefix="1">
      <alignment horizontal="left"/>
      <protection/>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3" fillId="0" borderId="19" xfId="0" applyFont="1" applyBorder="1" applyAlignment="1" applyProtection="1">
      <alignment horizontal="left"/>
      <protection/>
    </xf>
    <xf numFmtId="166" fontId="3" fillId="0" borderId="22" xfId="22" applyNumberFormat="1" applyFont="1" applyBorder="1" applyAlignment="1" applyProtection="1">
      <alignment/>
      <protection/>
    </xf>
    <xf numFmtId="166" fontId="3" fillId="0" borderId="23" xfId="22" applyNumberFormat="1" applyFont="1" applyBorder="1" applyAlignment="1" applyProtection="1">
      <alignment/>
      <protection/>
    </xf>
    <xf numFmtId="0" fontId="3" fillId="0" borderId="5" xfId="0" applyFont="1" applyBorder="1" applyAlignment="1" applyProtection="1">
      <alignment horizontal="left"/>
      <protection/>
    </xf>
    <xf numFmtId="166" fontId="3" fillId="0" borderId="17" xfId="22" applyNumberFormat="1" applyFont="1" applyBorder="1" applyAlignment="1" applyProtection="1">
      <alignment/>
      <protection/>
    </xf>
    <xf numFmtId="166" fontId="3" fillId="0" borderId="8" xfId="22" applyNumberFormat="1" applyFont="1" applyBorder="1" applyAlignment="1" applyProtection="1">
      <alignment/>
      <protection/>
    </xf>
    <xf numFmtId="0" fontId="3" fillId="0" borderId="5" xfId="0" applyFont="1" applyBorder="1" applyAlignment="1" applyProtection="1" quotePrefix="1">
      <alignment horizontal="left"/>
      <protection/>
    </xf>
    <xf numFmtId="166" fontId="5" fillId="0" borderId="0" xfId="0" applyNumberFormat="1" applyFont="1" applyBorder="1" applyAlignment="1" applyProtection="1">
      <alignment horizontal="left" vertical="center"/>
      <protection/>
    </xf>
    <xf numFmtId="166" fontId="5" fillId="0" borderId="0" xfId="0" applyNumberFormat="1" applyFont="1" applyBorder="1" applyAlignment="1" applyProtection="1">
      <alignment horizontal="centerContinuous" vertical="center"/>
      <protection/>
    </xf>
    <xf numFmtId="3" fontId="3" fillId="0" borderId="20" xfId="0" applyNumberFormat="1" applyFont="1" applyBorder="1" applyAlignment="1">
      <alignment/>
    </xf>
    <xf numFmtId="164" fontId="3" fillId="0" borderId="20" xfId="15" applyNumberFormat="1" applyFont="1" applyBorder="1" applyAlignment="1" applyProtection="1">
      <alignment/>
      <protection/>
    </xf>
    <xf numFmtId="164" fontId="3" fillId="0" borderId="21" xfId="15" applyNumberFormat="1" applyFont="1" applyBorder="1" applyAlignment="1" applyProtection="1">
      <alignment/>
      <protection/>
    </xf>
    <xf numFmtId="3" fontId="3" fillId="0" borderId="6" xfId="0" applyNumberFormat="1" applyFont="1" applyBorder="1" applyAlignment="1">
      <alignment/>
    </xf>
    <xf numFmtId="3" fontId="3" fillId="0" borderId="7" xfId="15" applyNumberFormat="1" applyFont="1" applyBorder="1" applyAlignment="1" applyProtection="1">
      <alignment/>
      <protection/>
    </xf>
    <xf numFmtId="164" fontId="3" fillId="0" borderId="6" xfId="15" applyNumberFormat="1" applyFont="1" applyBorder="1" applyAlignment="1" applyProtection="1">
      <alignment/>
      <protection/>
    </xf>
    <xf numFmtId="164" fontId="3" fillId="0" borderId="7" xfId="15" applyNumberFormat="1" applyFont="1" applyBorder="1" applyAlignment="1" applyProtection="1">
      <alignment/>
      <protection/>
    </xf>
    <xf numFmtId="0" fontId="5" fillId="3" borderId="32" xfId="0" applyFont="1" applyFill="1" applyBorder="1" applyAlignment="1" applyProtection="1">
      <alignment horizontal="center"/>
      <protection/>
    </xf>
    <xf numFmtId="0" fontId="3" fillId="0" borderId="0" xfId="0" applyFont="1" applyAlignment="1">
      <alignment/>
    </xf>
    <xf numFmtId="0" fontId="3" fillId="0" borderId="5" xfId="0" applyFont="1" applyBorder="1" applyAlignment="1">
      <alignment horizontal="left" vertical="center" indent="2"/>
    </xf>
    <xf numFmtId="0" fontId="3" fillId="0" borderId="5" xfId="0" applyFont="1" applyBorder="1" applyAlignment="1">
      <alignment horizontal="left" indent="2"/>
    </xf>
    <xf numFmtId="1" fontId="3" fillId="0" borderId="6" xfId="22" applyNumberFormat="1" applyFont="1" applyBorder="1" applyAlignment="1">
      <alignment vertical="center"/>
    </xf>
    <xf numFmtId="0" fontId="3" fillId="0" borderId="0" xfId="0" applyFont="1" applyAlignment="1">
      <alignment wrapText="1"/>
    </xf>
    <xf numFmtId="3" fontId="3" fillId="0" borderId="10" xfId="0" applyNumberFormat="1" applyFont="1" applyBorder="1" applyAlignment="1">
      <alignment wrapText="1"/>
    </xf>
    <xf numFmtId="3" fontId="3" fillId="0" borderId="0" xfId="0" applyNumberFormat="1" applyFont="1" applyAlignment="1">
      <alignment wrapText="1"/>
    </xf>
    <xf numFmtId="166" fontId="3" fillId="0" borderId="16" xfId="22" applyNumberFormat="1" applyFont="1" applyBorder="1" applyAlignment="1">
      <alignment vertical="center" wrapText="1"/>
    </xf>
    <xf numFmtId="3" fontId="3" fillId="0" borderId="20" xfId="0" applyNumberFormat="1" applyFont="1" applyBorder="1" applyAlignment="1">
      <alignment wrapText="1"/>
    </xf>
    <xf numFmtId="166" fontId="3" fillId="0" borderId="12" xfId="22" applyNumberFormat="1" applyFont="1" applyBorder="1" applyAlignment="1">
      <alignment vertical="center" wrapText="1"/>
    </xf>
    <xf numFmtId="3" fontId="3" fillId="0" borderId="7" xfId="0" applyNumberFormat="1" applyFont="1" applyBorder="1" applyAlignment="1">
      <alignment wrapText="1"/>
    </xf>
    <xf numFmtId="3" fontId="3" fillId="0" borderId="6" xfId="0" applyNumberFormat="1" applyFont="1" applyBorder="1" applyAlignment="1">
      <alignment wrapText="1"/>
    </xf>
    <xf numFmtId="3" fontId="3" fillId="0" borderId="7" xfId="0" applyNumberFormat="1" applyFont="1" applyFill="1" applyBorder="1" applyAlignment="1">
      <alignment wrapText="1"/>
    </xf>
    <xf numFmtId="1" fontId="3" fillId="0" borderId="6" xfId="22" applyNumberFormat="1" applyFont="1" applyBorder="1" applyAlignment="1">
      <alignment vertical="center" wrapText="1"/>
    </xf>
    <xf numFmtId="0" fontId="3" fillId="0" borderId="7" xfId="0" applyFont="1" applyBorder="1" applyAlignment="1">
      <alignment wrapText="1"/>
    </xf>
    <xf numFmtId="3" fontId="3" fillId="0" borderId="6" xfId="0" applyNumberFormat="1" applyFont="1" applyFill="1" applyBorder="1" applyAlignment="1">
      <alignment wrapText="1"/>
    </xf>
    <xf numFmtId="0" fontId="5" fillId="0" borderId="32" xfId="0" applyFont="1" applyBorder="1" applyAlignment="1" applyProtection="1">
      <alignment horizontal="center" vertical="center" wrapText="1"/>
      <protection/>
    </xf>
    <xf numFmtId="3" fontId="3" fillId="0" borderId="7" xfId="0" applyNumberFormat="1" applyFont="1" applyBorder="1" applyAlignment="1">
      <alignment/>
    </xf>
    <xf numFmtId="3" fontId="3" fillId="0" borderId="6" xfId="0" applyNumberFormat="1" applyFont="1" applyBorder="1" applyAlignment="1">
      <alignment/>
    </xf>
    <xf numFmtId="3" fontId="3" fillId="0" borderId="7" xfId="0" applyNumberFormat="1" applyFont="1" applyFill="1" applyBorder="1" applyAlignment="1">
      <alignment/>
    </xf>
    <xf numFmtId="0" fontId="3" fillId="0" borderId="7" xfId="0" applyFont="1" applyFill="1" applyBorder="1" applyAlignment="1">
      <alignment/>
    </xf>
    <xf numFmtId="0" fontId="5" fillId="0" borderId="0" xfId="0" applyFont="1" applyAlignment="1" applyProtection="1">
      <alignment vertical="center"/>
      <protection/>
    </xf>
    <xf numFmtId="0" fontId="3" fillId="0" borderId="6" xfId="0" applyFont="1" applyBorder="1" applyAlignment="1">
      <alignment/>
    </xf>
    <xf numFmtId="3" fontId="3" fillId="0" borderId="6" xfId="22" applyNumberFormat="1" applyFont="1" applyBorder="1" applyAlignment="1">
      <alignment vertical="center" wrapText="1"/>
    </xf>
    <xf numFmtId="0" fontId="0" fillId="0" borderId="33" xfId="0" applyBorder="1" applyAlignment="1">
      <alignment horizontal="left" vertical="center" indent="2"/>
    </xf>
    <xf numFmtId="3" fontId="0" fillId="0" borderId="34" xfId="0" applyNumberFormat="1" applyBorder="1" applyAlignment="1">
      <alignment vertical="center"/>
    </xf>
    <xf numFmtId="166" fontId="0" fillId="0" borderId="35" xfId="22" applyNumberFormat="1" applyFont="1" applyFill="1" applyBorder="1" applyAlignment="1">
      <alignment vertical="center"/>
    </xf>
    <xf numFmtId="3" fontId="0" fillId="0" borderId="36" xfId="0" applyNumberFormat="1" applyBorder="1" applyAlignment="1">
      <alignment vertical="center"/>
    </xf>
    <xf numFmtId="3" fontId="3" fillId="0" borderId="21" xfId="0" applyNumberFormat="1" applyFont="1" applyBorder="1" applyAlignment="1">
      <alignment wrapText="1"/>
    </xf>
    <xf numFmtId="0" fontId="1" fillId="0" borderId="29" xfId="0" applyFont="1" applyBorder="1" applyAlignment="1">
      <alignment horizontal="center" vertical="center"/>
    </xf>
    <xf numFmtId="0" fontId="2" fillId="0" borderId="37" xfId="0" applyFont="1" applyBorder="1" applyAlignment="1">
      <alignment vertical="center"/>
    </xf>
    <xf numFmtId="0" fontId="5" fillId="0" borderId="0" xfId="0" applyFont="1" applyAlignment="1">
      <alignment/>
    </xf>
    <xf numFmtId="0" fontId="3" fillId="0" borderId="5" xfId="0" applyFont="1" applyBorder="1" applyAlignment="1" applyProtection="1">
      <alignment horizontal="left" indent="1"/>
      <protection/>
    </xf>
    <xf numFmtId="3" fontId="3" fillId="0" borderId="9" xfId="0" applyNumberFormat="1" applyFont="1" applyBorder="1" applyAlignment="1">
      <alignment/>
    </xf>
    <xf numFmtId="0" fontId="3" fillId="0" borderId="14" xfId="0" applyFont="1" applyBorder="1" applyAlignment="1">
      <alignment/>
    </xf>
    <xf numFmtId="0" fontId="5" fillId="3" borderId="0" xfId="0" applyFont="1" applyFill="1" applyBorder="1" applyAlignment="1" applyProtection="1">
      <alignment horizontal="center"/>
      <protection/>
    </xf>
    <xf numFmtId="0" fontId="0" fillId="0" borderId="0" xfId="0" applyFont="1" applyFill="1" applyBorder="1" applyAlignment="1">
      <alignment vertical="center"/>
    </xf>
    <xf numFmtId="0" fontId="2" fillId="0" borderId="15" xfId="0" applyFont="1" applyBorder="1" applyAlignment="1">
      <alignment vertical="center"/>
    </xf>
    <xf numFmtId="3" fontId="2" fillId="0" borderId="34" xfId="0" applyNumberFormat="1" applyFont="1" applyBorder="1" applyAlignment="1">
      <alignment vertical="center"/>
    </xf>
    <xf numFmtId="3" fontId="0" fillId="0" borderId="38" xfId="0" applyNumberFormat="1" applyBorder="1" applyAlignment="1">
      <alignment vertical="center"/>
    </xf>
    <xf numFmtId="3" fontId="0" fillId="0" borderId="35" xfId="0" applyNumberFormat="1" applyBorder="1" applyAlignment="1">
      <alignment vertical="center"/>
    </xf>
    <xf numFmtId="3" fontId="0" fillId="0" borderId="39" xfId="0" applyNumberFormat="1" applyBorder="1" applyAlignment="1">
      <alignment vertical="center"/>
    </xf>
    <xf numFmtId="0" fontId="0" fillId="0" borderId="35" xfId="0" applyBorder="1" applyAlignment="1">
      <alignment vertical="center"/>
    </xf>
    <xf numFmtId="0" fontId="0" fillId="0" borderId="18" xfId="0" applyBorder="1" applyAlignment="1">
      <alignment horizontal="left" vertical="center" indent="2"/>
    </xf>
    <xf numFmtId="166" fontId="0" fillId="0" borderId="12" xfId="22" applyNumberFormat="1" applyFont="1" applyFill="1" applyBorder="1" applyAlignment="1">
      <alignment vertical="center"/>
    </xf>
    <xf numFmtId="3" fontId="0" fillId="0" borderId="7" xfId="0" applyNumberFormat="1" applyFont="1" applyFill="1" applyBorder="1" applyAlignment="1">
      <alignment vertical="center"/>
    </xf>
    <xf numFmtId="3" fontId="0" fillId="0" borderId="14" xfId="0" applyNumberFormat="1" applyFont="1" applyFill="1" applyBorder="1" applyAlignment="1">
      <alignment vertical="center"/>
    </xf>
    <xf numFmtId="3" fontId="0" fillId="0" borderId="6" xfId="0" applyNumberFormat="1" applyFont="1" applyFill="1" applyBorder="1" applyAlignment="1">
      <alignment vertical="center"/>
    </xf>
    <xf numFmtId="3" fontId="0" fillId="0" borderId="8" xfId="0" applyNumberFormat="1" applyFont="1" applyFill="1" applyBorder="1" applyAlignment="1">
      <alignment vertical="center"/>
    </xf>
    <xf numFmtId="0" fontId="0" fillId="0" borderId="5" xfId="0" applyFont="1" applyFill="1" applyBorder="1" applyAlignment="1">
      <alignment horizontal="left" vertical="center" indent="2"/>
    </xf>
    <xf numFmtId="3" fontId="3" fillId="0" borderId="6" xfId="0" applyNumberFormat="1" applyFont="1" applyFill="1" applyBorder="1" applyAlignment="1">
      <alignment/>
    </xf>
    <xf numFmtId="0" fontId="1" fillId="0" borderId="0" xfId="0" applyFont="1" applyBorder="1" applyAlignment="1">
      <alignment horizontal="center" vertical="center"/>
    </xf>
    <xf numFmtId="3" fontId="5" fillId="0" borderId="0" xfId="0" applyNumberFormat="1" applyFont="1" applyFill="1" applyBorder="1" applyAlignment="1">
      <alignment/>
    </xf>
    <xf numFmtId="3" fontId="5" fillId="0" borderId="0" xfId="15" applyNumberFormat="1" applyFont="1" applyFill="1" applyBorder="1" applyAlignment="1" applyProtection="1">
      <alignment/>
      <protection/>
    </xf>
    <xf numFmtId="166" fontId="5" fillId="0" borderId="0" xfId="22" applyNumberFormat="1" applyFont="1" applyFill="1" applyBorder="1" applyAlignment="1" applyProtection="1">
      <alignment/>
      <protection/>
    </xf>
    <xf numFmtId="164" fontId="5" fillId="0" borderId="0" xfId="15" applyNumberFormat="1" applyFont="1" applyFill="1" applyBorder="1" applyAlignment="1" applyProtection="1">
      <alignment/>
      <protection/>
    </xf>
    <xf numFmtId="172" fontId="3" fillId="0" borderId="6" xfId="15" applyNumberFormat="1" applyFont="1" applyBorder="1" applyAlignment="1" applyProtection="1">
      <alignment/>
      <protection/>
    </xf>
    <xf numFmtId="172" fontId="3" fillId="0" borderId="7" xfId="15" applyNumberFormat="1" applyFont="1" applyBorder="1" applyAlignment="1" applyProtection="1">
      <alignment/>
      <protection/>
    </xf>
    <xf numFmtId="0" fontId="3" fillId="3" borderId="0" xfId="0" applyFont="1" applyFill="1" applyBorder="1" applyAlignment="1" applyProtection="1">
      <alignment horizontal="left"/>
      <protection/>
    </xf>
    <xf numFmtId="0" fontId="3" fillId="0" borderId="5" xfId="0" applyFont="1" applyBorder="1" applyAlignment="1" applyProtection="1">
      <alignment horizontal="left" vertical="center" wrapText="1"/>
      <protection/>
    </xf>
    <xf numFmtId="0" fontId="3" fillId="0" borderId="6" xfId="22" applyNumberFormat="1" applyFont="1" applyBorder="1" applyAlignment="1">
      <alignment vertical="center" wrapText="1"/>
    </xf>
    <xf numFmtId="1" fontId="3" fillId="0" borderId="7" xfId="22" applyNumberFormat="1" applyFont="1" applyBorder="1" applyAlignment="1">
      <alignment vertical="center" wrapText="1"/>
    </xf>
    <xf numFmtId="0" fontId="3" fillId="0" borderId="6" xfId="0" applyFont="1" applyFill="1" applyBorder="1" applyAlignment="1">
      <alignment wrapText="1"/>
    </xf>
    <xf numFmtId="0" fontId="3" fillId="0" borderId="0" xfId="0" applyFont="1" applyBorder="1" applyAlignment="1">
      <alignment/>
    </xf>
    <xf numFmtId="0" fontId="5" fillId="0" borderId="40" xfId="0" applyFont="1" applyBorder="1" applyAlignment="1">
      <alignment horizontal="center"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xf>
    <xf numFmtId="0" fontId="5" fillId="0" borderId="44" xfId="0" applyFont="1" applyBorder="1" applyAlignment="1">
      <alignment horizontal="center" vertical="center" wrapText="1"/>
    </xf>
    <xf numFmtId="0" fontId="5" fillId="0" borderId="18" xfId="0" applyFont="1" applyBorder="1" applyAlignment="1">
      <alignment horizontal="center"/>
    </xf>
    <xf numFmtId="0" fontId="3" fillId="0" borderId="9" xfId="0" applyFont="1" applyBorder="1" applyAlignment="1">
      <alignment/>
    </xf>
    <xf numFmtId="166" fontId="3" fillId="0" borderId="12" xfId="22" applyNumberFormat="1" applyFont="1" applyBorder="1" applyAlignment="1">
      <alignment/>
    </xf>
    <xf numFmtId="0" fontId="3" fillId="0" borderId="11" xfId="0" applyFont="1" applyBorder="1" applyAlignment="1">
      <alignment/>
    </xf>
    <xf numFmtId="166" fontId="3" fillId="0" borderId="16" xfId="22" applyNumberFormat="1" applyFont="1" applyBorder="1" applyAlignment="1">
      <alignment/>
    </xf>
    <xf numFmtId="0" fontId="5" fillId="0" borderId="5" xfId="0" applyFont="1" applyBorder="1" applyAlignment="1">
      <alignment horizontal="center"/>
    </xf>
    <xf numFmtId="166" fontId="3" fillId="0" borderId="8" xfId="22" applyNumberFormat="1" applyFont="1" applyBorder="1" applyAlignment="1">
      <alignment/>
    </xf>
    <xf numFmtId="166" fontId="3" fillId="0" borderId="17" xfId="22" applyNumberFormat="1" applyFont="1" applyBorder="1" applyAlignment="1">
      <alignment/>
    </xf>
    <xf numFmtId="166" fontId="5" fillId="0" borderId="8" xfId="22" applyNumberFormat="1" applyFont="1" applyBorder="1" applyAlignment="1">
      <alignment/>
    </xf>
    <xf numFmtId="166" fontId="5" fillId="0" borderId="17" xfId="22" applyNumberFormat="1" applyFont="1" applyBorder="1" applyAlignment="1">
      <alignment/>
    </xf>
    <xf numFmtId="0" fontId="3" fillId="0" borderId="8" xfId="0" applyFont="1" applyBorder="1" applyAlignment="1">
      <alignment/>
    </xf>
    <xf numFmtId="0" fontId="5" fillId="0" borderId="13" xfId="0" applyFont="1" applyBorder="1" applyAlignment="1">
      <alignment horizontal="center"/>
    </xf>
    <xf numFmtId="3" fontId="5" fillId="0" borderId="40" xfId="0" applyNumberFormat="1" applyFont="1" applyBorder="1" applyAlignment="1">
      <alignment/>
    </xf>
    <xf numFmtId="3" fontId="5" fillId="0" borderId="42" xfId="0" applyNumberFormat="1" applyFont="1" applyBorder="1" applyAlignment="1">
      <alignment/>
    </xf>
    <xf numFmtId="3" fontId="5" fillId="0" borderId="43" xfId="0" applyNumberFormat="1" applyFont="1" applyBorder="1" applyAlignment="1">
      <alignment/>
    </xf>
    <xf numFmtId="0" fontId="5" fillId="0" borderId="44" xfId="0" applyFont="1" applyBorder="1" applyAlignment="1">
      <alignment/>
    </xf>
    <xf numFmtId="0" fontId="5" fillId="0" borderId="42" xfId="0" applyFont="1" applyBorder="1" applyAlignment="1">
      <alignment/>
    </xf>
    <xf numFmtId="0" fontId="3" fillId="0" borderId="45" xfId="0" applyFont="1" applyBorder="1" applyAlignment="1">
      <alignment/>
    </xf>
    <xf numFmtId="166" fontId="3" fillId="0" borderId="16" xfId="22" applyNumberFormat="1" applyFont="1" applyBorder="1" applyAlignment="1">
      <alignment vertical="center"/>
    </xf>
    <xf numFmtId="166" fontId="3" fillId="0" borderId="12" xfId="22" applyNumberFormat="1" applyFont="1" applyBorder="1" applyAlignment="1">
      <alignment vertical="center"/>
    </xf>
    <xf numFmtId="0" fontId="0" fillId="0" borderId="0" xfId="0" applyFont="1" applyAlignment="1">
      <alignment/>
    </xf>
    <xf numFmtId="3" fontId="3" fillId="0" borderId="20" xfId="22" applyNumberFormat="1" applyFont="1" applyBorder="1" applyAlignment="1">
      <alignment vertical="center" wrapText="1"/>
    </xf>
    <xf numFmtId="0" fontId="0" fillId="0" borderId="5" xfId="0" applyFont="1" applyBorder="1" applyAlignment="1">
      <alignment horizontal="left" vertical="center" indent="2"/>
    </xf>
    <xf numFmtId="0" fontId="0" fillId="0" borderId="46" xfId="0" applyFont="1" applyBorder="1" applyAlignment="1">
      <alignment horizontal="left" indent="2"/>
    </xf>
    <xf numFmtId="3" fontId="0" fillId="0" borderId="5" xfId="0" applyNumberFormat="1" applyFont="1" applyFill="1" applyBorder="1" applyAlignment="1">
      <alignment vertical="center"/>
    </xf>
    <xf numFmtId="3" fontId="0" fillId="0" borderId="18" xfId="0" applyNumberFormat="1" applyBorder="1" applyAlignment="1">
      <alignment vertical="center"/>
    </xf>
    <xf numFmtId="3" fontId="0" fillId="0" borderId="5" xfId="0" applyNumberFormat="1" applyBorder="1" applyAlignment="1">
      <alignment vertical="center"/>
    </xf>
    <xf numFmtId="0" fontId="0" fillId="0" borderId="5" xfId="0" applyBorder="1" applyAlignment="1">
      <alignment vertical="center"/>
    </xf>
    <xf numFmtId="0" fontId="0" fillId="0" borderId="5" xfId="0" applyFont="1" applyBorder="1" applyAlignment="1">
      <alignment vertical="center"/>
    </xf>
    <xf numFmtId="3" fontId="2" fillId="0" borderId="0" xfId="0" applyNumberFormat="1" applyFont="1" applyFill="1" applyBorder="1" applyAlignment="1">
      <alignment horizontal="center" vertical="center"/>
    </xf>
    <xf numFmtId="0" fontId="2" fillId="2" borderId="33" xfId="0" applyFont="1" applyFill="1" applyBorder="1" applyAlignment="1">
      <alignment horizontal="left" vertical="center"/>
    </xf>
    <xf numFmtId="3" fontId="2" fillId="0" borderId="34" xfId="0" applyNumberFormat="1" applyFont="1" applyFill="1" applyBorder="1" applyAlignment="1">
      <alignment vertical="center"/>
    </xf>
    <xf numFmtId="3" fontId="2" fillId="0" borderId="38" xfId="0" applyNumberFormat="1" applyFont="1" applyFill="1" applyBorder="1" applyAlignment="1">
      <alignment vertical="center"/>
    </xf>
    <xf numFmtId="166" fontId="2" fillId="0" borderId="35" xfId="22" applyNumberFormat="1" applyFont="1" applyFill="1" applyBorder="1" applyAlignment="1">
      <alignment vertical="center"/>
    </xf>
    <xf numFmtId="3" fontId="2" fillId="0" borderId="36" xfId="0" applyNumberFormat="1" applyFont="1" applyFill="1" applyBorder="1" applyAlignment="1">
      <alignment vertical="center"/>
    </xf>
    <xf numFmtId="166" fontId="2" fillId="0" borderId="39" xfId="22" applyNumberFormat="1" applyFont="1" applyFill="1" applyBorder="1" applyAlignment="1">
      <alignment horizontal="right" vertical="center"/>
    </xf>
    <xf numFmtId="166" fontId="0" fillId="0" borderId="17" xfId="22" applyNumberFormat="1" applyFont="1" applyFill="1" applyBorder="1" applyAlignment="1">
      <alignment horizontal="right" vertical="center"/>
    </xf>
    <xf numFmtId="3" fontId="3" fillId="0" borderId="47" xfId="0" applyNumberFormat="1" applyFont="1" applyBorder="1" applyAlignment="1">
      <alignment wrapText="1"/>
    </xf>
    <xf numFmtId="166" fontId="3" fillId="0" borderId="12" xfId="22" applyNumberFormat="1" applyFont="1" applyBorder="1" applyAlignment="1" applyProtection="1">
      <alignment/>
      <protection/>
    </xf>
    <xf numFmtId="0" fontId="2" fillId="2" borderId="28" xfId="0" applyFont="1" applyFill="1" applyBorder="1" applyAlignment="1">
      <alignment horizontal="right" vertical="center"/>
    </xf>
    <xf numFmtId="3" fontId="5" fillId="4" borderId="1" xfId="0" applyNumberFormat="1" applyFont="1" applyFill="1" applyBorder="1" applyAlignment="1">
      <alignment/>
    </xf>
    <xf numFmtId="3" fontId="5" fillId="5" borderId="2" xfId="15" applyNumberFormat="1" applyFont="1" applyFill="1" applyBorder="1" applyAlignment="1" applyProtection="1">
      <alignment/>
      <protection/>
    </xf>
    <xf numFmtId="166" fontId="5" fillId="4" borderId="26" xfId="22" applyNumberFormat="1" applyFont="1" applyFill="1" applyBorder="1" applyAlignment="1" applyProtection="1">
      <alignment/>
      <protection/>
    </xf>
    <xf numFmtId="164" fontId="5" fillId="5" borderId="1" xfId="15" applyNumberFormat="1" applyFont="1" applyFill="1" applyBorder="1" applyAlignment="1" applyProtection="1">
      <alignment/>
      <protection/>
    </xf>
    <xf numFmtId="166" fontId="5" fillId="4" borderId="4" xfId="22" applyNumberFormat="1" applyFont="1" applyFill="1" applyBorder="1" applyAlignment="1" applyProtection="1">
      <alignment/>
      <protection/>
    </xf>
    <xf numFmtId="3" fontId="2" fillId="4" borderId="40" xfId="0" applyNumberFormat="1" applyFont="1" applyFill="1" applyBorder="1" applyAlignment="1">
      <alignment vertical="center"/>
    </xf>
    <xf numFmtId="3" fontId="2" fillId="4" borderId="48" xfId="0" applyNumberFormat="1" applyFont="1" applyFill="1" applyBorder="1" applyAlignment="1">
      <alignment vertical="center"/>
    </xf>
    <xf numFmtId="166" fontId="2" fillId="4" borderId="42" xfId="22" applyNumberFormat="1" applyFont="1" applyFill="1" applyBorder="1" applyAlignment="1">
      <alignment vertical="center"/>
    </xf>
    <xf numFmtId="3" fontId="2" fillId="4" borderId="43" xfId="0" applyNumberFormat="1" applyFont="1" applyFill="1" applyBorder="1" applyAlignment="1">
      <alignment vertical="center"/>
    </xf>
    <xf numFmtId="166" fontId="2" fillId="4" borderId="44" xfId="22" applyNumberFormat="1" applyFont="1" applyFill="1" applyBorder="1" applyAlignment="1">
      <alignment horizontal="right" vertical="center"/>
    </xf>
    <xf numFmtId="3" fontId="2" fillId="4" borderId="49" xfId="0" applyNumberFormat="1" applyFont="1" applyFill="1" applyBorder="1" applyAlignment="1">
      <alignment vertical="center"/>
    </xf>
    <xf numFmtId="3" fontId="2" fillId="4" borderId="50" xfId="0" applyNumberFormat="1" applyFont="1" applyFill="1" applyBorder="1" applyAlignment="1">
      <alignment vertical="center"/>
    </xf>
    <xf numFmtId="3" fontId="2" fillId="4" borderId="51" xfId="0" applyNumberFormat="1" applyFont="1" applyFill="1" applyBorder="1" applyAlignment="1">
      <alignment vertical="center"/>
    </xf>
    <xf numFmtId="3" fontId="2" fillId="4" borderId="52" xfId="0" applyNumberFormat="1" applyFont="1" applyFill="1" applyBorder="1" applyAlignment="1">
      <alignment vertical="center"/>
    </xf>
    <xf numFmtId="3" fontId="2" fillId="4" borderId="40" xfId="0" applyNumberFormat="1" applyFont="1" applyFill="1" applyBorder="1" applyAlignment="1">
      <alignment horizontal="right" vertical="center"/>
    </xf>
    <xf numFmtId="3" fontId="2" fillId="4" borderId="48" xfId="0" applyNumberFormat="1" applyFont="1" applyFill="1" applyBorder="1" applyAlignment="1">
      <alignment horizontal="right" vertical="center"/>
    </xf>
    <xf numFmtId="3" fontId="2" fillId="4" borderId="43" xfId="0" applyNumberFormat="1" applyFont="1" applyFill="1" applyBorder="1" applyAlignment="1">
      <alignment horizontal="right" vertical="center"/>
    </xf>
    <xf numFmtId="166" fontId="2" fillId="4" borderId="44" xfId="22" applyNumberFormat="1" applyFont="1" applyFill="1" applyBorder="1" applyAlignment="1">
      <alignment vertical="center"/>
    </xf>
    <xf numFmtId="3" fontId="2" fillId="4" borderId="40" xfId="0" applyNumberFormat="1" applyFont="1" applyFill="1" applyBorder="1" applyAlignment="1">
      <alignment horizontal="left" vertical="center" indent="2"/>
    </xf>
    <xf numFmtId="3" fontId="2" fillId="4" borderId="42" xfId="0" applyNumberFormat="1" applyFont="1" applyFill="1" applyBorder="1" applyAlignment="1">
      <alignment vertical="center"/>
    </xf>
    <xf numFmtId="3" fontId="2" fillId="4" borderId="44" xfId="0" applyNumberFormat="1" applyFont="1" applyFill="1" applyBorder="1" applyAlignment="1">
      <alignment vertical="center"/>
    </xf>
    <xf numFmtId="3" fontId="2" fillId="4" borderId="2" xfId="0" applyNumberFormat="1" applyFont="1" applyFill="1" applyBorder="1" applyAlignment="1">
      <alignment horizontal="right" vertical="center"/>
    </xf>
    <xf numFmtId="166" fontId="2" fillId="4" borderId="4" xfId="22" applyNumberFormat="1" applyFont="1" applyFill="1" applyBorder="1" applyAlignment="1">
      <alignment vertical="center"/>
    </xf>
    <xf numFmtId="3" fontId="5" fillId="4" borderId="32" xfId="0" applyNumberFormat="1" applyFont="1" applyFill="1" applyBorder="1" applyAlignment="1">
      <alignment wrapText="1"/>
    </xf>
    <xf numFmtId="3" fontId="5" fillId="4" borderId="2" xfId="0" applyNumberFormat="1" applyFont="1" applyFill="1" applyBorder="1" applyAlignment="1">
      <alignment wrapText="1"/>
    </xf>
    <xf numFmtId="166" fontId="5" fillId="4" borderId="26" xfId="22" applyNumberFormat="1" applyFont="1" applyFill="1" applyBorder="1" applyAlignment="1">
      <alignment vertical="center" wrapText="1"/>
    </xf>
    <xf numFmtId="166" fontId="5" fillId="4" borderId="4" xfId="22" applyNumberFormat="1" applyFont="1" applyFill="1" applyBorder="1" applyAlignment="1">
      <alignment vertical="center" wrapText="1"/>
    </xf>
    <xf numFmtId="164" fontId="3" fillId="0" borderId="48" xfId="15" applyNumberFormat="1" applyFont="1" applyBorder="1" applyAlignment="1" applyProtection="1">
      <alignment/>
      <protection/>
    </xf>
    <xf numFmtId="168" fontId="3" fillId="0" borderId="7" xfId="15" applyNumberFormat="1" applyFont="1" applyBorder="1" applyAlignment="1" applyProtection="1">
      <alignment/>
      <protection/>
    </xf>
    <xf numFmtId="165" fontId="3" fillId="0" borderId="7" xfId="15" applyNumberFormat="1" applyFont="1" applyBorder="1" applyAlignment="1" applyProtection="1">
      <alignment/>
      <protection/>
    </xf>
    <xf numFmtId="165" fontId="5" fillId="4" borderId="50" xfId="15" applyNumberFormat="1" applyFont="1" applyFill="1" applyBorder="1" applyAlignment="1" applyProtection="1">
      <alignment/>
      <protection/>
    </xf>
    <xf numFmtId="168" fontId="2" fillId="4" borderId="48" xfId="0" applyNumberFormat="1" applyFont="1" applyFill="1" applyBorder="1" applyAlignment="1">
      <alignment vertical="center"/>
    </xf>
    <xf numFmtId="168" fontId="2" fillId="4" borderId="50" xfId="0" applyNumberFormat="1" applyFont="1" applyFill="1" applyBorder="1" applyAlignment="1">
      <alignment vertical="center"/>
    </xf>
    <xf numFmtId="168" fontId="3" fillId="0" borderId="7" xfId="0" applyNumberFormat="1" applyFont="1" applyBorder="1" applyAlignment="1">
      <alignment wrapText="1"/>
    </xf>
    <xf numFmtId="168" fontId="3" fillId="0" borderId="7" xfId="0" applyNumberFormat="1" applyFont="1" applyFill="1" applyBorder="1" applyAlignment="1">
      <alignment wrapText="1"/>
    </xf>
    <xf numFmtId="168" fontId="5" fillId="4" borderId="2" xfId="0" applyNumberFormat="1" applyFont="1" applyFill="1" applyBorder="1" applyAlignment="1">
      <alignment wrapText="1"/>
    </xf>
    <xf numFmtId="0" fontId="2" fillId="0" borderId="37" xfId="0" applyFont="1" applyBorder="1" applyAlignment="1">
      <alignment horizontal="center" vertical="center"/>
    </xf>
    <xf numFmtId="165" fontId="5" fillId="5" borderId="2" xfId="15" applyNumberFormat="1" applyFont="1" applyFill="1" applyBorder="1" applyAlignment="1" applyProtection="1">
      <alignment/>
      <protection/>
    </xf>
    <xf numFmtId="0" fontId="2" fillId="0" borderId="0" xfId="0" applyFont="1" applyAlignment="1">
      <alignment/>
    </xf>
    <xf numFmtId="0" fontId="2" fillId="0" borderId="0"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30" xfId="0" applyFont="1" applyBorder="1" applyAlignment="1">
      <alignment horizontal="center" vertical="center" wrapText="1"/>
    </xf>
    <xf numFmtId="0" fontId="2" fillId="0" borderId="52" xfId="0" applyFont="1" applyBorder="1" applyAlignment="1">
      <alignment horizontal="center" vertical="center" wrapText="1"/>
    </xf>
    <xf numFmtId="0" fontId="0" fillId="0" borderId="20" xfId="0" applyFont="1" applyBorder="1" applyAlignment="1">
      <alignment/>
    </xf>
    <xf numFmtId="0" fontId="0" fillId="0" borderId="10" xfId="0" applyFont="1" applyBorder="1" applyAlignment="1">
      <alignment/>
    </xf>
    <xf numFmtId="0" fontId="0" fillId="0" borderId="16" xfId="0" applyFont="1" applyBorder="1" applyAlignment="1">
      <alignment/>
    </xf>
    <xf numFmtId="0" fontId="0" fillId="0" borderId="9" xfId="0" applyFont="1" applyBorder="1" applyAlignment="1">
      <alignment/>
    </xf>
    <xf numFmtId="3" fontId="0" fillId="0" borderId="10" xfId="0" applyNumberFormat="1" applyFont="1" applyBorder="1" applyAlignment="1">
      <alignment/>
    </xf>
    <xf numFmtId="0" fontId="0" fillId="0" borderId="12" xfId="0" applyFont="1" applyBorder="1" applyAlignment="1">
      <alignment/>
    </xf>
    <xf numFmtId="0" fontId="0" fillId="0" borderId="11" xfId="0" applyFont="1" applyBorder="1" applyAlignment="1">
      <alignment/>
    </xf>
    <xf numFmtId="3" fontId="0" fillId="0" borderId="6" xfId="0" applyNumberFormat="1" applyFont="1" applyBorder="1" applyAlignment="1">
      <alignment/>
    </xf>
    <xf numFmtId="3" fontId="0" fillId="0" borderId="7" xfId="0" applyNumberFormat="1" applyFont="1" applyBorder="1" applyAlignment="1">
      <alignment/>
    </xf>
    <xf numFmtId="166" fontId="0" fillId="0" borderId="17" xfId="22" applyNumberFormat="1" applyFont="1" applyBorder="1" applyAlignment="1">
      <alignment vertical="center" wrapText="1"/>
    </xf>
    <xf numFmtId="3" fontId="0" fillId="0" borderId="6" xfId="0" applyNumberFormat="1" applyFont="1" applyBorder="1" applyAlignment="1">
      <alignment/>
    </xf>
    <xf numFmtId="3" fontId="0" fillId="0" borderId="7" xfId="0" applyNumberFormat="1" applyFont="1" applyBorder="1" applyAlignment="1">
      <alignment/>
    </xf>
    <xf numFmtId="166" fontId="0" fillId="0" borderId="8" xfId="22" applyNumberFormat="1" applyFont="1" applyBorder="1" applyAlignment="1">
      <alignment vertical="center" wrapText="1"/>
    </xf>
    <xf numFmtId="0" fontId="0" fillId="0" borderId="14" xfId="0" applyFont="1" applyBorder="1" applyAlignment="1">
      <alignment/>
    </xf>
    <xf numFmtId="0" fontId="0" fillId="0" borderId="7" xfId="0" applyFont="1" applyBorder="1" applyAlignment="1">
      <alignment/>
    </xf>
    <xf numFmtId="166" fontId="0" fillId="0" borderId="17" xfId="22" applyNumberFormat="1" applyFont="1" applyBorder="1" applyAlignment="1">
      <alignment vertical="center"/>
    </xf>
    <xf numFmtId="1" fontId="0" fillId="0" borderId="6" xfId="22" applyNumberFormat="1" applyFont="1" applyBorder="1" applyAlignment="1">
      <alignment vertical="center"/>
    </xf>
    <xf numFmtId="0" fontId="0" fillId="0" borderId="7" xfId="0" applyFont="1" applyBorder="1" applyAlignment="1">
      <alignment/>
    </xf>
    <xf numFmtId="3" fontId="0" fillId="0" borderId="14" xfId="0" applyNumberFormat="1" applyFont="1" applyBorder="1" applyAlignment="1">
      <alignment/>
    </xf>
    <xf numFmtId="3" fontId="0" fillId="0" borderId="0" xfId="0" applyNumberFormat="1" applyFont="1" applyAlignment="1">
      <alignment/>
    </xf>
    <xf numFmtId="0" fontId="0" fillId="0" borderId="6" xfId="0" applyFont="1" applyBorder="1" applyAlignment="1">
      <alignment/>
    </xf>
    <xf numFmtId="0" fontId="0" fillId="0" borderId="5" xfId="0" applyFont="1" applyBorder="1" applyAlignment="1">
      <alignment horizontal="left" vertical="center" indent="3"/>
    </xf>
    <xf numFmtId="3" fontId="0" fillId="0" borderId="7" xfId="0" applyNumberFormat="1" applyFont="1" applyFill="1" applyBorder="1" applyAlignment="1">
      <alignment/>
    </xf>
    <xf numFmtId="0" fontId="2" fillId="2" borderId="5" xfId="0" applyFont="1" applyFill="1" applyBorder="1" applyAlignment="1">
      <alignment horizontal="right" vertical="center"/>
    </xf>
    <xf numFmtId="3" fontId="2" fillId="6" borderId="6" xfId="0" applyNumberFormat="1" applyFont="1" applyFill="1" applyBorder="1" applyAlignment="1">
      <alignment/>
    </xf>
    <xf numFmtId="3" fontId="2" fillId="6" borderId="7" xfId="0" applyNumberFormat="1" applyFont="1" applyFill="1" applyBorder="1" applyAlignment="1">
      <alignment/>
    </xf>
    <xf numFmtId="166" fontId="2" fillId="6" borderId="17" xfId="22" applyNumberFormat="1" applyFont="1" applyFill="1" applyBorder="1" applyAlignment="1">
      <alignment vertical="center" wrapText="1"/>
    </xf>
    <xf numFmtId="166" fontId="2" fillId="6" borderId="8" xfId="22" applyNumberFormat="1" applyFont="1" applyFill="1" applyBorder="1" applyAlignment="1">
      <alignment vertical="center"/>
    </xf>
    <xf numFmtId="3" fontId="2" fillId="6" borderId="14" xfId="22" applyNumberFormat="1" applyFont="1" applyFill="1" applyBorder="1" applyAlignment="1">
      <alignment vertical="center"/>
    </xf>
    <xf numFmtId="3" fontId="2" fillId="6" borderId="7" xfId="22" applyNumberFormat="1" applyFont="1" applyFill="1" applyBorder="1" applyAlignment="1">
      <alignment vertical="center"/>
    </xf>
    <xf numFmtId="3" fontId="2" fillId="6" borderId="14" xfId="0" applyNumberFormat="1" applyFont="1" applyFill="1" applyBorder="1" applyAlignment="1">
      <alignment/>
    </xf>
    <xf numFmtId="3" fontId="2" fillId="0" borderId="6" xfId="0" applyNumberFormat="1" applyFont="1" applyFill="1" applyBorder="1" applyAlignment="1">
      <alignment/>
    </xf>
    <xf numFmtId="3" fontId="2" fillId="0" borderId="7" xfId="0" applyNumberFormat="1" applyFont="1" applyFill="1" applyBorder="1" applyAlignment="1">
      <alignment/>
    </xf>
    <xf numFmtId="166" fontId="2" fillId="0" borderId="17" xfId="22" applyNumberFormat="1" applyFont="1" applyFill="1" applyBorder="1" applyAlignment="1">
      <alignment vertical="center" wrapText="1"/>
    </xf>
    <xf numFmtId="166" fontId="2" fillId="0" borderId="8" xfId="22" applyNumberFormat="1" applyFont="1" applyFill="1" applyBorder="1" applyAlignment="1">
      <alignment vertical="center"/>
    </xf>
    <xf numFmtId="3" fontId="2" fillId="0" borderId="14" xfId="22" applyNumberFormat="1" applyFont="1" applyFill="1" applyBorder="1" applyAlignment="1">
      <alignment vertical="center"/>
    </xf>
    <xf numFmtId="3" fontId="2" fillId="0" borderId="7" xfId="22" applyNumberFormat="1" applyFont="1" applyFill="1" applyBorder="1" applyAlignment="1">
      <alignment vertical="center"/>
    </xf>
    <xf numFmtId="3" fontId="2" fillId="0" borderId="14" xfId="0" applyNumberFormat="1" applyFont="1" applyFill="1" applyBorder="1" applyAlignment="1">
      <alignment/>
    </xf>
    <xf numFmtId="3" fontId="0" fillId="0" borderId="6" xfId="0" applyNumberFormat="1" applyFont="1" applyFill="1" applyBorder="1" applyAlignment="1">
      <alignment/>
    </xf>
    <xf numFmtId="166" fontId="0" fillId="0" borderId="17" xfId="22" applyNumberFormat="1" applyFont="1" applyFill="1" applyBorder="1" applyAlignment="1">
      <alignment vertical="center" wrapText="1"/>
    </xf>
    <xf numFmtId="3" fontId="0" fillId="0" borderId="14" xfId="22" applyNumberFormat="1" applyFont="1" applyFill="1" applyBorder="1" applyAlignment="1">
      <alignment vertical="center"/>
    </xf>
    <xf numFmtId="3" fontId="0" fillId="0" borderId="7" xfId="22" applyNumberFormat="1" applyFont="1" applyFill="1" applyBorder="1" applyAlignment="1">
      <alignment vertical="center"/>
    </xf>
    <xf numFmtId="3" fontId="0" fillId="0" borderId="14" xfId="0" applyNumberFormat="1" applyFont="1" applyFill="1" applyBorder="1" applyAlignment="1">
      <alignment/>
    </xf>
    <xf numFmtId="1" fontId="2" fillId="6" borderId="7" xfId="22" applyNumberFormat="1" applyFont="1" applyFill="1" applyBorder="1" applyAlignment="1">
      <alignment vertical="center"/>
    </xf>
    <xf numFmtId="0" fontId="0" fillId="0" borderId="6" xfId="0" applyFont="1" applyBorder="1" applyAlignment="1">
      <alignment/>
    </xf>
    <xf numFmtId="0" fontId="0" fillId="0" borderId="17" xfId="0" applyFont="1" applyBorder="1" applyAlignment="1">
      <alignment/>
    </xf>
    <xf numFmtId="0" fontId="0" fillId="0" borderId="8" xfId="0" applyFont="1" applyBorder="1" applyAlignment="1">
      <alignment/>
    </xf>
    <xf numFmtId="0" fontId="0" fillId="0" borderId="14" xfId="0" applyFont="1" applyBorder="1" applyAlignment="1">
      <alignment/>
    </xf>
    <xf numFmtId="0" fontId="9" fillId="0" borderId="14" xfId="21" applyFont="1" applyFill="1" applyBorder="1" applyAlignment="1">
      <alignment horizontal="right" wrapText="1"/>
      <protection/>
    </xf>
    <xf numFmtId="1" fontId="0" fillId="0" borderId="7" xfId="0" applyNumberFormat="1" applyFont="1" applyBorder="1" applyAlignment="1">
      <alignment/>
    </xf>
    <xf numFmtId="0" fontId="0" fillId="0" borderId="53" xfId="0" applyFont="1" applyFill="1" applyBorder="1" applyAlignment="1">
      <alignment/>
    </xf>
    <xf numFmtId="0" fontId="2" fillId="0" borderId="5" xfId="0" applyFont="1" applyBorder="1" applyAlignment="1">
      <alignment horizontal="left" vertical="center" indent="1"/>
    </xf>
    <xf numFmtId="3" fontId="0" fillId="0" borderId="7" xfId="0" applyNumberFormat="1" applyFont="1" applyBorder="1" applyAlignment="1">
      <alignment horizontal="right"/>
    </xf>
    <xf numFmtId="0" fontId="0" fillId="0" borderId="14" xfId="0" applyFont="1" applyBorder="1" applyAlignment="1">
      <alignment horizontal="left" indent="2"/>
    </xf>
    <xf numFmtId="0" fontId="0" fillId="0" borderId="7" xfId="0" applyFont="1" applyBorder="1" applyAlignment="1">
      <alignment horizontal="left" indent="2"/>
    </xf>
    <xf numFmtId="0" fontId="0" fillId="0" borderId="17" xfId="0" applyFont="1" applyBorder="1" applyAlignment="1">
      <alignment horizontal="left" indent="2"/>
    </xf>
    <xf numFmtId="0" fontId="0" fillId="0" borderId="6" xfId="0" applyFont="1" applyBorder="1" applyAlignment="1">
      <alignment horizontal="left" indent="2"/>
    </xf>
    <xf numFmtId="0" fontId="0" fillId="0" borderId="8" xfId="0" applyFont="1" applyBorder="1" applyAlignment="1">
      <alignment horizontal="left" indent="2"/>
    </xf>
    <xf numFmtId="0" fontId="0" fillId="0" borderId="0" xfId="0" applyFont="1" applyAlignment="1">
      <alignment horizontal="left" indent="2"/>
    </xf>
    <xf numFmtId="0" fontId="0" fillId="0" borderId="7" xfId="0" applyFont="1" applyFill="1" applyBorder="1" applyAlignment="1">
      <alignment/>
    </xf>
    <xf numFmtId="1" fontId="0" fillId="0" borderId="14" xfId="22" applyNumberFormat="1" applyFont="1" applyBorder="1" applyAlignment="1">
      <alignment vertical="center"/>
    </xf>
    <xf numFmtId="1" fontId="0" fillId="0" borderId="7" xfId="22" applyNumberFormat="1" applyFont="1" applyBorder="1" applyAlignment="1">
      <alignment vertical="center"/>
    </xf>
    <xf numFmtId="3" fontId="9" fillId="0" borderId="6" xfId="21" applyNumberFormat="1" applyFont="1" applyFill="1" applyBorder="1" applyAlignment="1">
      <alignment horizontal="right" wrapText="1"/>
      <protection/>
    </xf>
    <xf numFmtId="166" fontId="2" fillId="0" borderId="17" xfId="22" applyNumberFormat="1" applyFont="1" applyFill="1" applyBorder="1" applyAlignment="1">
      <alignment vertical="center"/>
    </xf>
    <xf numFmtId="166" fontId="2" fillId="0" borderId="14" xfId="22" applyNumberFormat="1" applyFont="1" applyFill="1" applyBorder="1" applyAlignment="1">
      <alignment vertical="center"/>
    </xf>
    <xf numFmtId="0" fontId="2" fillId="0" borderId="6" xfId="0" applyFont="1" applyFill="1" applyBorder="1" applyAlignment="1">
      <alignment/>
    </xf>
    <xf numFmtId="0" fontId="2" fillId="0" borderId="7" xfId="0" applyFont="1" applyFill="1" applyBorder="1" applyAlignment="1">
      <alignment/>
    </xf>
    <xf numFmtId="0" fontId="2" fillId="0" borderId="8" xfId="0" applyFont="1" applyFill="1" applyBorder="1" applyAlignment="1">
      <alignment/>
    </xf>
    <xf numFmtId="0" fontId="0" fillId="0" borderId="6" xfId="0" applyFont="1" applyFill="1" applyBorder="1" applyAlignment="1">
      <alignment/>
    </xf>
    <xf numFmtId="1" fontId="0" fillId="0" borderId="14" xfId="22" applyNumberFormat="1" applyFont="1" applyFill="1" applyBorder="1" applyAlignment="1">
      <alignment vertical="center"/>
    </xf>
    <xf numFmtId="1" fontId="0" fillId="0" borderId="7" xfId="22" applyNumberFormat="1" applyFont="1" applyFill="1" applyBorder="1" applyAlignment="1">
      <alignment vertical="center"/>
    </xf>
    <xf numFmtId="0" fontId="0" fillId="0" borderId="0" xfId="0" applyFont="1" applyFill="1" applyAlignment="1">
      <alignment/>
    </xf>
    <xf numFmtId="166" fontId="0" fillId="0" borderId="14" xfId="22" applyNumberFormat="1" applyFont="1" applyBorder="1" applyAlignment="1">
      <alignment vertical="center"/>
    </xf>
    <xf numFmtId="0" fontId="2" fillId="0" borderId="5" xfId="0" applyFont="1" applyFill="1" applyBorder="1" applyAlignment="1">
      <alignment horizontal="left" vertical="center" indent="1"/>
    </xf>
    <xf numFmtId="166" fontId="2" fillId="0" borderId="7" xfId="22" applyNumberFormat="1" applyFont="1" applyFill="1" applyBorder="1" applyAlignment="1">
      <alignment vertical="center"/>
    </xf>
    <xf numFmtId="0" fontId="0" fillId="2" borderId="5" xfId="0" applyFont="1" applyFill="1" applyBorder="1" applyAlignment="1">
      <alignment vertical="center"/>
    </xf>
    <xf numFmtId="3" fontId="2" fillId="4" borderId="40" xfId="0" applyNumberFormat="1" applyFont="1" applyFill="1" applyBorder="1" applyAlignment="1">
      <alignment/>
    </xf>
    <xf numFmtId="3" fontId="2" fillId="4" borderId="48" xfId="0" applyNumberFormat="1" applyFont="1" applyFill="1" applyBorder="1" applyAlignment="1">
      <alignment/>
    </xf>
    <xf numFmtId="166" fontId="2" fillId="6" borderId="42" xfId="22" applyNumberFormat="1" applyFont="1" applyFill="1" applyBorder="1" applyAlignment="1">
      <alignment vertical="center"/>
    </xf>
    <xf numFmtId="168" fontId="2" fillId="4" borderId="48" xfId="0" applyNumberFormat="1" applyFont="1" applyFill="1" applyBorder="1" applyAlignment="1">
      <alignment/>
    </xf>
    <xf numFmtId="3" fontId="2" fillId="4" borderId="32" xfId="0" applyNumberFormat="1" applyFont="1" applyFill="1" applyBorder="1" applyAlignment="1">
      <alignment horizontal="right" vertical="center"/>
    </xf>
    <xf numFmtId="168" fontId="2" fillId="4" borderId="2" xfId="0" applyNumberFormat="1" applyFont="1" applyFill="1" applyBorder="1" applyAlignment="1">
      <alignment horizontal="right" vertical="center"/>
    </xf>
    <xf numFmtId="0" fontId="2" fillId="0" borderId="0" xfId="0" applyFont="1" applyAlignment="1" applyProtection="1">
      <alignment horizontal="left" vertical="center"/>
      <protection/>
    </xf>
    <xf numFmtId="0" fontId="0" fillId="0" borderId="8" xfId="0" applyFont="1" applyBorder="1" applyAlignment="1">
      <alignment/>
    </xf>
    <xf numFmtId="3" fontId="2" fillId="0" borderId="9" xfId="0" applyNumberFormat="1" applyFont="1" applyFill="1" applyBorder="1" applyAlignment="1">
      <alignment vertical="center"/>
    </xf>
    <xf numFmtId="3" fontId="2" fillId="0" borderId="16" xfId="0" applyNumberFormat="1" applyFont="1" applyFill="1" applyBorder="1" applyAlignment="1">
      <alignment vertical="center"/>
    </xf>
    <xf numFmtId="3" fontId="2" fillId="0" borderId="12" xfId="0" applyNumberFormat="1" applyFont="1" applyFill="1" applyBorder="1" applyAlignment="1">
      <alignment vertical="center"/>
    </xf>
    <xf numFmtId="168" fontId="2" fillId="0" borderId="9" xfId="0" applyNumberFormat="1" applyFont="1" applyFill="1" applyBorder="1" applyAlignment="1">
      <alignment vertical="center"/>
    </xf>
    <xf numFmtId="168" fontId="2" fillId="0" borderId="21" xfId="0" applyNumberFormat="1" applyFont="1" applyFill="1" applyBorder="1" applyAlignment="1">
      <alignment vertical="center"/>
    </xf>
    <xf numFmtId="168" fontId="2" fillId="0" borderId="54" xfId="0" applyNumberFormat="1" applyFont="1" applyFill="1" applyBorder="1" applyAlignment="1">
      <alignment vertical="center"/>
    </xf>
    <xf numFmtId="3" fontId="2" fillId="0" borderId="17" xfId="0" applyNumberFormat="1" applyFont="1" applyFill="1" applyBorder="1" applyAlignment="1">
      <alignment vertical="center"/>
    </xf>
    <xf numFmtId="3" fontId="0" fillId="0" borderId="8" xfId="0" applyNumberFormat="1" applyFont="1" applyBorder="1" applyAlignment="1">
      <alignment vertical="center"/>
    </xf>
    <xf numFmtId="168" fontId="0" fillId="0" borderId="6" xfId="0" applyNumberFormat="1" applyFont="1" applyBorder="1" applyAlignment="1">
      <alignment vertical="center"/>
    </xf>
    <xf numFmtId="168" fontId="2" fillId="0" borderId="7" xfId="0" applyNumberFormat="1" applyFont="1" applyFill="1" applyBorder="1" applyAlignment="1">
      <alignment vertical="center"/>
    </xf>
    <xf numFmtId="168" fontId="0" fillId="0" borderId="55" xfId="0" applyNumberFormat="1" applyFont="1" applyBorder="1" applyAlignment="1">
      <alignment vertical="center"/>
    </xf>
    <xf numFmtId="168" fontId="2" fillId="0" borderId="14" xfId="0" applyNumberFormat="1" applyFont="1" applyFill="1" applyBorder="1" applyAlignment="1">
      <alignment vertical="center"/>
    </xf>
    <xf numFmtId="3" fontId="2" fillId="4" borderId="49" xfId="0" applyNumberFormat="1" applyFont="1" applyFill="1" applyBorder="1" applyAlignment="1">
      <alignment/>
    </xf>
    <xf numFmtId="3" fontId="2" fillId="4" borderId="30" xfId="0" applyNumberFormat="1" applyFont="1" applyFill="1" applyBorder="1" applyAlignment="1">
      <alignment vertical="center"/>
    </xf>
    <xf numFmtId="168" fontId="2" fillId="4" borderId="49" xfId="0" applyNumberFormat="1" applyFont="1" applyFill="1" applyBorder="1" applyAlignment="1">
      <alignment vertical="center"/>
    </xf>
    <xf numFmtId="168" fontId="2" fillId="4" borderId="31" xfId="0" applyNumberFormat="1" applyFont="1" applyFill="1" applyBorder="1" applyAlignment="1">
      <alignment vertical="center"/>
    </xf>
    <xf numFmtId="3" fontId="0" fillId="0" borderId="9" xfId="0" applyNumberFormat="1" applyFont="1" applyBorder="1" applyAlignment="1">
      <alignment/>
    </xf>
    <xf numFmtId="3" fontId="0" fillId="0" borderId="11" xfId="0" applyNumberFormat="1" applyFont="1" applyBorder="1" applyAlignment="1">
      <alignment/>
    </xf>
    <xf numFmtId="3" fontId="2" fillId="4" borderId="43" xfId="22" applyNumberFormat="1" applyFont="1" applyFill="1" applyBorder="1" applyAlignment="1">
      <alignment vertical="center"/>
    </xf>
    <xf numFmtId="3" fontId="2" fillId="4" borderId="48" xfId="22" applyNumberFormat="1" applyFont="1" applyFill="1" applyBorder="1" applyAlignment="1">
      <alignment vertical="center"/>
    </xf>
    <xf numFmtId="166" fontId="2" fillId="6" borderId="44" xfId="22" applyNumberFormat="1" applyFont="1" applyFill="1" applyBorder="1" applyAlignment="1">
      <alignment vertical="center" wrapText="1"/>
    </xf>
    <xf numFmtId="0" fontId="2" fillId="0" borderId="0" xfId="0" applyFont="1" applyAlignment="1">
      <alignment horizontal="left" vertical="center"/>
    </xf>
    <xf numFmtId="0" fontId="2" fillId="0" borderId="0" xfId="0" applyFont="1" applyAlignment="1">
      <alignment horizontal="centerContinuous" vertical="center"/>
    </xf>
    <xf numFmtId="3" fontId="2" fillId="0" borderId="1"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0" fontId="0" fillId="0" borderId="0" xfId="0" applyFont="1" applyAlignment="1">
      <alignment vertical="center" wrapText="1"/>
    </xf>
    <xf numFmtId="0" fontId="2" fillId="0" borderId="19" xfId="0" applyFont="1" applyBorder="1" applyAlignment="1">
      <alignment vertical="center"/>
    </xf>
    <xf numFmtId="3" fontId="2" fillId="0" borderId="20" xfId="0" applyNumberFormat="1" applyFont="1" applyBorder="1" applyAlignment="1">
      <alignment horizontal="center" vertical="center" wrapText="1"/>
    </xf>
    <xf numFmtId="3" fontId="0" fillId="0" borderId="21" xfId="0" applyNumberFormat="1" applyFont="1" applyBorder="1" applyAlignment="1">
      <alignment vertical="center"/>
    </xf>
    <xf numFmtId="0" fontId="0" fillId="0" borderId="23" xfId="0" applyFont="1" applyBorder="1" applyAlignment="1">
      <alignment vertical="center"/>
    </xf>
    <xf numFmtId="3" fontId="0" fillId="0" borderId="20" xfId="0" applyNumberFormat="1" applyFont="1" applyBorder="1" applyAlignment="1">
      <alignment vertical="center"/>
    </xf>
    <xf numFmtId="3" fontId="0" fillId="0" borderId="56" xfId="0" applyNumberFormat="1" applyFont="1" applyBorder="1" applyAlignment="1">
      <alignment vertical="center"/>
    </xf>
    <xf numFmtId="3" fontId="0" fillId="0" borderId="15" xfId="0" applyNumberFormat="1" applyFont="1" applyBorder="1" applyAlignment="1">
      <alignment/>
    </xf>
    <xf numFmtId="3" fontId="0" fillId="0" borderId="7" xfId="0" applyNumberFormat="1" applyFont="1" applyBorder="1" applyAlignment="1">
      <alignment vertical="center"/>
    </xf>
    <xf numFmtId="168" fontId="0" fillId="0" borderId="7" xfId="0" applyNumberFormat="1" applyFont="1" applyBorder="1" applyAlignment="1">
      <alignment vertical="center"/>
    </xf>
    <xf numFmtId="3" fontId="0" fillId="0" borderId="6" xfId="0" applyNumberFormat="1" applyFont="1" applyBorder="1" applyAlignment="1">
      <alignment vertical="center"/>
    </xf>
    <xf numFmtId="168" fontId="2" fillId="4" borderId="40" xfId="0" applyNumberFormat="1" applyFont="1" applyFill="1" applyBorder="1" applyAlignment="1">
      <alignment vertical="center"/>
    </xf>
    <xf numFmtId="168" fontId="2" fillId="4" borderId="41" xfId="0" applyNumberFormat="1" applyFont="1" applyFill="1" applyBorder="1" applyAlignment="1">
      <alignment vertical="center"/>
    </xf>
    <xf numFmtId="168" fontId="2" fillId="4" borderId="42" xfId="0" applyNumberFormat="1" applyFont="1" applyFill="1" applyBorder="1" applyAlignment="1">
      <alignment vertical="center"/>
    </xf>
    <xf numFmtId="3" fontId="0" fillId="0" borderId="57" xfId="0" applyNumberFormat="1" applyFont="1" applyBorder="1" applyAlignment="1">
      <alignment vertical="center"/>
    </xf>
    <xf numFmtId="0" fontId="0" fillId="0" borderId="56" xfId="0" applyFont="1" applyBorder="1" applyAlignment="1">
      <alignment vertical="center"/>
    </xf>
    <xf numFmtId="3" fontId="0" fillId="0" borderId="24" xfId="0" applyNumberFormat="1" applyFont="1" applyBorder="1" applyAlignment="1">
      <alignment vertical="center"/>
    </xf>
    <xf numFmtId="3" fontId="0" fillId="0" borderId="55" xfId="0" applyNumberFormat="1" applyFont="1" applyBorder="1" applyAlignment="1">
      <alignment vertical="center"/>
    </xf>
    <xf numFmtId="168" fontId="0" fillId="0" borderId="9" xfId="0" applyNumberFormat="1" applyFont="1" applyBorder="1" applyAlignment="1">
      <alignment vertical="center"/>
    </xf>
    <xf numFmtId="168" fontId="0" fillId="0" borderId="10" xfId="0" applyNumberFormat="1" applyFont="1" applyBorder="1" applyAlignment="1">
      <alignment vertical="center"/>
    </xf>
    <xf numFmtId="168" fontId="0" fillId="0" borderId="54" xfId="0" applyNumberFormat="1" applyFont="1" applyBorder="1" applyAlignment="1">
      <alignment vertical="center"/>
    </xf>
    <xf numFmtId="3" fontId="2" fillId="4" borderId="58" xfId="0" applyNumberFormat="1" applyFont="1" applyFill="1" applyBorder="1" applyAlignment="1">
      <alignment vertical="center"/>
    </xf>
    <xf numFmtId="3" fontId="0" fillId="0" borderId="9" xfId="0" applyNumberFormat="1" applyFont="1" applyBorder="1" applyAlignment="1">
      <alignment vertical="center"/>
    </xf>
    <xf numFmtId="3" fontId="0" fillId="0" borderId="10" xfId="0" applyNumberFormat="1" applyFont="1" applyBorder="1" applyAlignment="1">
      <alignment vertical="center"/>
    </xf>
    <xf numFmtId="0" fontId="0" fillId="0" borderId="5" xfId="0" applyFont="1" applyBorder="1" applyAlignment="1">
      <alignment horizontal="left" indent="2"/>
    </xf>
    <xf numFmtId="3" fontId="0" fillId="0" borderId="59" xfId="0" applyNumberFormat="1" applyFont="1" applyBorder="1" applyAlignment="1">
      <alignment vertical="center"/>
    </xf>
    <xf numFmtId="168" fontId="2" fillId="4" borderId="43" xfId="0" applyNumberFormat="1" applyFont="1" applyFill="1" applyBorder="1" applyAlignment="1">
      <alignment vertical="center"/>
    </xf>
    <xf numFmtId="168" fontId="2" fillId="4" borderId="58" xfId="0" applyNumberFormat="1" applyFont="1" applyFill="1" applyBorder="1" applyAlignment="1">
      <alignment vertical="center"/>
    </xf>
    <xf numFmtId="0" fontId="2" fillId="0" borderId="32" xfId="0" applyFont="1" applyBorder="1" applyAlignment="1">
      <alignment vertical="center"/>
    </xf>
    <xf numFmtId="168" fontId="2" fillId="4" borderId="48" xfId="0" applyNumberFormat="1" applyFont="1" applyFill="1" applyBorder="1" applyAlignment="1">
      <alignment/>
    </xf>
    <xf numFmtId="0" fontId="0" fillId="0" borderId="60" xfId="0" applyFont="1" applyBorder="1" applyAlignment="1">
      <alignment vertical="center"/>
    </xf>
    <xf numFmtId="3" fontId="0" fillId="0" borderId="61" xfId="0" applyNumberFormat="1" applyFont="1" applyBorder="1" applyAlignment="1">
      <alignment vertical="center"/>
    </xf>
    <xf numFmtId="3" fontId="0" fillId="0" borderId="60" xfId="0" applyNumberFormat="1" applyFont="1" applyBorder="1" applyAlignment="1">
      <alignment vertical="center"/>
    </xf>
    <xf numFmtId="0" fontId="0" fillId="0" borderId="5" xfId="0" applyFont="1" applyFill="1" applyBorder="1" applyAlignment="1">
      <alignment horizontal="right"/>
    </xf>
    <xf numFmtId="3" fontId="0" fillId="0" borderId="7" xfId="0" applyNumberFormat="1" applyFont="1" applyFill="1" applyBorder="1" applyAlignment="1">
      <alignment horizontal="right" vertical="center"/>
    </xf>
    <xf numFmtId="3" fontId="0" fillId="0" borderId="55" xfId="0" applyNumberFormat="1" applyFont="1" applyFill="1" applyBorder="1" applyAlignment="1">
      <alignment horizontal="right" vertical="center"/>
    </xf>
    <xf numFmtId="168" fontId="0" fillId="0" borderId="6" xfId="0" applyNumberFormat="1" applyFont="1" applyFill="1" applyBorder="1" applyAlignment="1">
      <alignment horizontal="right" vertical="center"/>
    </xf>
    <xf numFmtId="168" fontId="0" fillId="0" borderId="55" xfId="0" applyNumberFormat="1" applyFont="1" applyFill="1" applyBorder="1" applyAlignment="1">
      <alignment horizontal="right" vertical="center"/>
    </xf>
    <xf numFmtId="0" fontId="0" fillId="0" borderId="0" xfId="0" applyFont="1" applyAlignment="1">
      <alignment horizontal="left" vertical="center" indent="2"/>
    </xf>
    <xf numFmtId="0" fontId="0" fillId="0" borderId="18" xfId="0" applyFont="1" applyBorder="1" applyAlignment="1">
      <alignment horizontal="left" vertical="center" indent="2"/>
    </xf>
    <xf numFmtId="3" fontId="0" fillId="0" borderId="9" xfId="0" applyNumberFormat="1" applyFont="1" applyBorder="1" applyAlignment="1">
      <alignment/>
    </xf>
    <xf numFmtId="0" fontId="2" fillId="2" borderId="33" xfId="0" applyFont="1" applyFill="1" applyBorder="1" applyAlignment="1">
      <alignment vertical="center"/>
    </xf>
    <xf numFmtId="3" fontId="2" fillId="2" borderId="47" xfId="0" applyNumberFormat="1" applyFont="1" applyFill="1" applyBorder="1" applyAlignment="1">
      <alignment vertical="center"/>
    </xf>
    <xf numFmtId="3" fontId="2" fillId="2" borderId="57" xfId="0" applyNumberFormat="1" applyFont="1" applyFill="1" applyBorder="1" applyAlignment="1">
      <alignment vertical="center"/>
    </xf>
    <xf numFmtId="3" fontId="2" fillId="2" borderId="62" xfId="0" applyNumberFormat="1" applyFont="1" applyFill="1" applyBorder="1" applyAlignment="1">
      <alignment vertical="center"/>
    </xf>
    <xf numFmtId="168" fontId="2" fillId="2" borderId="47" xfId="0" applyNumberFormat="1" applyFont="1" applyFill="1" applyBorder="1" applyAlignment="1">
      <alignment vertical="center"/>
    </xf>
    <xf numFmtId="3" fontId="2" fillId="2" borderId="63" xfId="0" applyNumberFormat="1" applyFont="1" applyFill="1" applyBorder="1" applyAlignment="1">
      <alignment vertical="center"/>
    </xf>
    <xf numFmtId="168" fontId="2" fillId="2" borderId="62" xfId="0" applyNumberFormat="1" applyFont="1" applyFill="1" applyBorder="1" applyAlignment="1">
      <alignment vertical="center"/>
    </xf>
    <xf numFmtId="3" fontId="0" fillId="2" borderId="35" xfId="0" applyNumberFormat="1" applyFont="1" applyFill="1" applyBorder="1" applyAlignment="1">
      <alignment vertical="center"/>
    </xf>
    <xf numFmtId="168" fontId="0" fillId="2" borderId="6" xfId="0" applyNumberFormat="1" applyFont="1" applyFill="1" applyBorder="1" applyAlignment="1">
      <alignment vertical="center"/>
    </xf>
    <xf numFmtId="168" fontId="0" fillId="2" borderId="35" xfId="0" applyNumberFormat="1" applyFont="1" applyFill="1" applyBorder="1" applyAlignment="1">
      <alignment vertical="center"/>
    </xf>
    <xf numFmtId="0" fontId="0" fillId="2" borderId="33" xfId="0" applyFont="1" applyFill="1" applyBorder="1" applyAlignment="1">
      <alignment horizontal="left" vertical="center" indent="2"/>
    </xf>
    <xf numFmtId="3" fontId="0" fillId="2" borderId="8" xfId="0" applyNumberFormat="1" applyFont="1" applyFill="1" applyBorder="1" applyAlignment="1">
      <alignment vertical="center"/>
    </xf>
    <xf numFmtId="168" fontId="0" fillId="2" borderId="7" xfId="0" applyNumberFormat="1" applyFont="1" applyFill="1" applyBorder="1" applyAlignment="1">
      <alignment vertical="center"/>
    </xf>
    <xf numFmtId="168" fontId="2" fillId="4" borderId="51" xfId="0" applyNumberFormat="1" applyFont="1" applyFill="1" applyBorder="1" applyAlignment="1">
      <alignment vertical="center"/>
    </xf>
    <xf numFmtId="0" fontId="2" fillId="2" borderId="28" xfId="0" applyNumberFormat="1" applyFont="1" applyFill="1" applyBorder="1" applyAlignment="1">
      <alignment horizontal="center" vertical="center"/>
    </xf>
    <xf numFmtId="3" fontId="2" fillId="4" borderId="28" xfId="0" applyNumberFormat="1" applyFont="1" applyFill="1" applyBorder="1" applyAlignment="1">
      <alignment vertical="center"/>
    </xf>
    <xf numFmtId="168" fontId="2" fillId="4" borderId="26" xfId="0" applyNumberFormat="1" applyFont="1" applyFill="1" applyBorder="1" applyAlignment="1">
      <alignment vertical="center"/>
    </xf>
    <xf numFmtId="168" fontId="2" fillId="4" borderId="4" xfId="0" applyNumberFormat="1" applyFont="1" applyFill="1" applyBorder="1" applyAlignment="1">
      <alignment vertical="center"/>
    </xf>
    <xf numFmtId="168" fontId="2" fillId="4" borderId="1" xfId="0" applyNumberFormat="1" applyFont="1" applyFill="1" applyBorder="1" applyAlignment="1">
      <alignment vertical="center"/>
    </xf>
    <xf numFmtId="168" fontId="2" fillId="4" borderId="3" xfId="0" applyNumberFormat="1" applyFont="1" applyFill="1" applyBorder="1" applyAlignment="1">
      <alignment vertical="center"/>
    </xf>
    <xf numFmtId="3" fontId="0" fillId="0" borderId="0" xfId="0" applyNumberFormat="1" applyFont="1" applyAlignment="1">
      <alignment vertical="center"/>
    </xf>
    <xf numFmtId="165" fontId="3" fillId="0" borderId="64" xfId="15" applyNumberFormat="1" applyFont="1" applyBorder="1" applyAlignment="1" applyProtection="1">
      <alignment/>
      <protection/>
    </xf>
    <xf numFmtId="165" fontId="5" fillId="4" borderId="65" xfId="15" applyNumberFormat="1" applyFont="1" applyFill="1" applyBorder="1" applyAlignment="1" applyProtection="1">
      <alignment/>
      <protection/>
    </xf>
    <xf numFmtId="3" fontId="3" fillId="0" borderId="21" xfId="0" applyNumberFormat="1" applyFont="1" applyBorder="1" applyAlignment="1">
      <alignment/>
    </xf>
    <xf numFmtId="168" fontId="3" fillId="0" borderId="6" xfId="15" applyNumberFormat="1" applyFont="1" applyBorder="1" applyAlignment="1" applyProtection="1">
      <alignment/>
      <protection/>
    </xf>
    <xf numFmtId="166" fontId="3" fillId="0" borderId="8" xfId="22" applyNumberFormat="1" applyFont="1" applyBorder="1" applyAlignment="1" applyProtection="1" quotePrefix="1">
      <alignment horizontal="right"/>
      <protection/>
    </xf>
    <xf numFmtId="0" fontId="3" fillId="0" borderId="7" xfId="0" applyFont="1" applyBorder="1" applyAlignment="1">
      <alignment/>
    </xf>
    <xf numFmtId="3" fontId="3" fillId="0" borderId="6" xfId="15" applyNumberFormat="1" applyFont="1" applyBorder="1" applyAlignment="1" applyProtection="1">
      <alignment/>
      <protection/>
    </xf>
    <xf numFmtId="3" fontId="3" fillId="0" borderId="40" xfId="15" applyNumberFormat="1" applyFont="1" applyBorder="1" applyAlignment="1" applyProtection="1">
      <alignment/>
      <protection/>
    </xf>
    <xf numFmtId="3" fontId="3" fillId="0" borderId="15" xfId="0" applyNumberFormat="1" applyFont="1" applyBorder="1" applyAlignment="1">
      <alignment/>
    </xf>
    <xf numFmtId="0" fontId="3" fillId="0" borderId="6" xfId="0" applyFont="1" applyBorder="1" applyAlignment="1">
      <alignment/>
    </xf>
    <xf numFmtId="166" fontId="3" fillId="0" borderId="0" xfId="22" applyNumberFormat="1" applyFont="1" applyBorder="1" applyAlignment="1">
      <alignment/>
    </xf>
    <xf numFmtId="3" fontId="5" fillId="0" borderId="49" xfId="0" applyNumberFormat="1" applyFont="1" applyBorder="1" applyAlignment="1">
      <alignment/>
    </xf>
    <xf numFmtId="3" fontId="3" fillId="0" borderId="6" xfId="0" applyNumberFormat="1" applyFont="1" applyBorder="1" applyAlignment="1">
      <alignment/>
    </xf>
    <xf numFmtId="3" fontId="5" fillId="0" borderId="31" xfId="0" applyNumberFormat="1" applyFont="1" applyBorder="1" applyAlignment="1">
      <alignment/>
    </xf>
    <xf numFmtId="0" fontId="5" fillId="0" borderId="15" xfId="0" applyFont="1" applyBorder="1" applyAlignment="1">
      <alignment vertical="center"/>
    </xf>
    <xf numFmtId="3" fontId="3" fillId="0" borderId="9" xfId="0" applyNumberFormat="1" applyFont="1" applyBorder="1" applyAlignment="1">
      <alignment vertical="center"/>
    </xf>
    <xf numFmtId="3" fontId="3" fillId="0" borderId="10" xfId="0" applyNumberFormat="1" applyFont="1" applyBorder="1" applyAlignment="1">
      <alignment vertical="center"/>
    </xf>
    <xf numFmtId="0" fontId="3" fillId="0" borderId="54" xfId="0" applyFont="1" applyBorder="1" applyAlignment="1">
      <alignment vertical="center"/>
    </xf>
    <xf numFmtId="3" fontId="3" fillId="0" borderId="11" xfId="0" applyNumberFormat="1" applyFont="1" applyBorder="1" applyAlignment="1">
      <alignment vertical="center"/>
    </xf>
    <xf numFmtId="3" fontId="3" fillId="0" borderId="12" xfId="0" applyNumberFormat="1" applyFont="1" applyBorder="1" applyAlignment="1">
      <alignment vertical="center"/>
    </xf>
    <xf numFmtId="3" fontId="3" fillId="0" borderId="8" xfId="0" applyNumberFormat="1" applyFont="1" applyBorder="1" applyAlignment="1">
      <alignment vertical="center"/>
    </xf>
    <xf numFmtId="168" fontId="3" fillId="0" borderId="6" xfId="0" applyNumberFormat="1" applyFont="1" applyBorder="1" applyAlignment="1">
      <alignment vertical="center"/>
    </xf>
    <xf numFmtId="168" fontId="3" fillId="0" borderId="14" xfId="0" applyNumberFormat="1" applyFont="1" applyBorder="1" applyAlignment="1">
      <alignment vertical="center"/>
    </xf>
    <xf numFmtId="168" fontId="3" fillId="0" borderId="54" xfId="0" applyNumberFormat="1" applyFont="1" applyBorder="1" applyAlignment="1">
      <alignment vertical="center"/>
    </xf>
    <xf numFmtId="3" fontId="3" fillId="0" borderId="7" xfId="0" applyNumberFormat="1" applyFont="1" applyBorder="1" applyAlignment="1">
      <alignment/>
    </xf>
    <xf numFmtId="3"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55" xfId="0" applyNumberFormat="1" applyFont="1" applyBorder="1" applyAlignment="1">
      <alignment vertical="center"/>
    </xf>
    <xf numFmtId="168" fontId="3" fillId="0" borderId="7" xfId="0" applyNumberFormat="1" applyFont="1" applyBorder="1" applyAlignment="1">
      <alignment vertical="center"/>
    </xf>
    <xf numFmtId="168" fontId="3" fillId="0" borderId="55" xfId="0" applyNumberFormat="1" applyFont="1" applyBorder="1" applyAlignment="1">
      <alignment vertical="center"/>
    </xf>
    <xf numFmtId="0" fontId="5" fillId="2" borderId="13" xfId="0" applyFont="1" applyFill="1" applyBorder="1" applyAlignment="1">
      <alignment horizontal="right" vertical="center"/>
    </xf>
    <xf numFmtId="3" fontId="5" fillId="4" borderId="13" xfId="0" applyNumberFormat="1" applyFont="1" applyFill="1" applyBorder="1" applyAlignment="1">
      <alignment vertical="center"/>
    </xf>
    <xf numFmtId="3" fontId="5" fillId="4" borderId="48" xfId="0" applyNumberFormat="1" applyFont="1" applyFill="1" applyBorder="1" applyAlignment="1">
      <alignment vertical="center"/>
    </xf>
    <xf numFmtId="3" fontId="5" fillId="4" borderId="58" xfId="0" applyNumberFormat="1" applyFont="1" applyFill="1" applyBorder="1" applyAlignment="1">
      <alignment vertical="center"/>
    </xf>
    <xf numFmtId="168" fontId="5" fillId="4" borderId="40" xfId="0" applyNumberFormat="1" applyFont="1" applyFill="1" applyBorder="1" applyAlignment="1">
      <alignment vertical="center"/>
    </xf>
    <xf numFmtId="168" fontId="5" fillId="4" borderId="43" xfId="0" applyNumberFormat="1" applyFont="1" applyFill="1" applyBorder="1" applyAlignment="1">
      <alignment vertical="center"/>
    </xf>
    <xf numFmtId="168" fontId="5" fillId="4" borderId="58" xfId="0" applyNumberFormat="1" applyFont="1" applyFill="1" applyBorder="1" applyAlignment="1">
      <alignment vertical="center"/>
    </xf>
    <xf numFmtId="0" fontId="0" fillId="0" borderId="6" xfId="0" applyBorder="1" applyAlignment="1">
      <alignment/>
    </xf>
    <xf numFmtId="0" fontId="0" fillId="0" borderId="7" xfId="0" applyBorder="1" applyAlignment="1">
      <alignment/>
    </xf>
    <xf numFmtId="164" fontId="3" fillId="0" borderId="19" xfId="15" applyNumberFormat="1" applyFont="1" applyBorder="1" applyAlignment="1" applyProtection="1">
      <alignment/>
      <protection/>
    </xf>
    <xf numFmtId="164" fontId="3" fillId="0" borderId="64" xfId="15" applyNumberFormat="1" applyFont="1" applyBorder="1" applyAlignment="1" applyProtection="1">
      <alignment/>
      <protection/>
    </xf>
    <xf numFmtId="3" fontId="0" fillId="0" borderId="6" xfId="0" applyNumberFormat="1" applyBorder="1" applyAlignment="1">
      <alignment/>
    </xf>
    <xf numFmtId="0" fontId="2" fillId="2" borderId="28" xfId="0" applyFont="1" applyFill="1" applyBorder="1" applyAlignment="1">
      <alignment horizontal="left" vertical="center"/>
    </xf>
    <xf numFmtId="168" fontId="2" fillId="4" borderId="2" xfId="0" applyNumberFormat="1" applyFont="1" applyFill="1" applyBorder="1" applyAlignment="1">
      <alignment vertical="center"/>
    </xf>
    <xf numFmtId="168" fontId="2" fillId="4" borderId="27" xfId="0" applyNumberFormat="1" applyFont="1" applyFill="1" applyBorder="1" applyAlignment="1">
      <alignment vertical="center"/>
    </xf>
    <xf numFmtId="168" fontId="5" fillId="4" borderId="32" xfId="0" applyNumberFormat="1" applyFont="1" applyFill="1" applyBorder="1" applyAlignment="1">
      <alignment wrapText="1"/>
    </xf>
    <xf numFmtId="168" fontId="3" fillId="0" borderId="6" xfId="0" applyNumberFormat="1" applyFont="1" applyBorder="1" applyAlignment="1">
      <alignment wrapText="1"/>
    </xf>
    <xf numFmtId="3" fontId="3" fillId="0" borderId="25" xfId="0" applyNumberFormat="1" applyFont="1" applyFill="1" applyBorder="1" applyAlignment="1">
      <alignment wrapText="1"/>
    </xf>
    <xf numFmtId="0" fontId="3" fillId="0" borderId="19" xfId="0" applyFont="1" applyBorder="1" applyAlignment="1" applyProtection="1">
      <alignment horizontal="left" vertical="center" wrapText="1"/>
      <protection/>
    </xf>
    <xf numFmtId="0" fontId="3" fillId="0" borderId="5" xfId="0" applyFont="1" applyBorder="1" applyAlignment="1" applyProtection="1">
      <alignment horizontal="left" vertical="center" wrapText="1" indent="1"/>
      <protection/>
    </xf>
    <xf numFmtId="0" fontId="3" fillId="0" borderId="5" xfId="0" applyFont="1" applyBorder="1" applyAlignment="1" applyProtection="1" quotePrefix="1">
      <alignment horizontal="left" vertical="center"/>
      <protection/>
    </xf>
    <xf numFmtId="3" fontId="3" fillId="0" borderId="40" xfId="0" applyNumberFormat="1" applyFont="1" applyBorder="1" applyAlignment="1">
      <alignment wrapText="1"/>
    </xf>
    <xf numFmtId="1" fontId="3" fillId="0" borderId="7" xfId="0" applyNumberFormat="1" applyFont="1" applyFill="1" applyBorder="1" applyAlignment="1">
      <alignment wrapText="1"/>
    </xf>
    <xf numFmtId="3" fontId="3" fillId="0" borderId="21" xfId="0" applyNumberFormat="1" applyFont="1" applyFill="1" applyBorder="1" applyAlignment="1">
      <alignment wrapText="1"/>
    </xf>
    <xf numFmtId="3" fontId="0" fillId="0" borderId="0" xfId="0" applyNumberFormat="1" applyAlignment="1">
      <alignment/>
    </xf>
    <xf numFmtId="1" fontId="0" fillId="0" borderId="11" xfId="0" applyNumberFormat="1" applyFont="1" applyBorder="1" applyAlignment="1">
      <alignment/>
    </xf>
    <xf numFmtId="3" fontId="2" fillId="6" borderId="40" xfId="0" applyNumberFormat="1" applyFont="1" applyFill="1" applyBorder="1" applyAlignment="1">
      <alignment/>
    </xf>
    <xf numFmtId="3" fontId="2" fillId="6" borderId="48" xfId="0" applyNumberFormat="1" applyFont="1" applyFill="1" applyBorder="1" applyAlignment="1">
      <alignment/>
    </xf>
    <xf numFmtId="1" fontId="2" fillId="6" borderId="48" xfId="22" applyNumberFormat="1" applyFont="1" applyFill="1" applyBorder="1" applyAlignment="1">
      <alignment vertical="center"/>
    </xf>
    <xf numFmtId="3" fontId="2" fillId="6" borderId="43" xfId="0" applyNumberFormat="1" applyFont="1" applyFill="1" applyBorder="1" applyAlignment="1">
      <alignment/>
    </xf>
    <xf numFmtId="3" fontId="2" fillId="6" borderId="43" xfId="22" applyNumberFormat="1" applyFont="1" applyFill="1" applyBorder="1" applyAlignment="1">
      <alignment vertical="center"/>
    </xf>
    <xf numFmtId="0" fontId="0" fillId="0" borderId="33" xfId="0" applyFont="1" applyBorder="1" applyAlignment="1">
      <alignment horizontal="left" vertical="center" indent="2"/>
    </xf>
    <xf numFmtId="3" fontId="0" fillId="0" borderId="34" xfId="0" applyNumberFormat="1" applyFont="1" applyBorder="1" applyAlignment="1">
      <alignment/>
    </xf>
    <xf numFmtId="3" fontId="0" fillId="0" borderId="38" xfId="0" applyNumberFormat="1" applyFont="1" applyBorder="1" applyAlignment="1">
      <alignment/>
    </xf>
    <xf numFmtId="166" fontId="0" fillId="0" borderId="39" xfId="22" applyNumberFormat="1" applyFont="1" applyBorder="1" applyAlignment="1">
      <alignment vertical="center" wrapText="1"/>
    </xf>
    <xf numFmtId="1" fontId="0" fillId="0" borderId="36" xfId="22" applyNumberFormat="1" applyFont="1" applyBorder="1" applyAlignment="1">
      <alignment vertical="center"/>
    </xf>
    <xf numFmtId="1" fontId="0" fillId="0" borderId="38" xfId="22" applyNumberFormat="1" applyFont="1" applyBorder="1" applyAlignment="1">
      <alignment vertical="center"/>
    </xf>
    <xf numFmtId="166" fontId="2" fillId="0" borderId="39" xfId="22" applyNumberFormat="1" applyFont="1" applyFill="1" applyBorder="1" applyAlignment="1">
      <alignment vertical="center"/>
    </xf>
    <xf numFmtId="0" fontId="0" fillId="0" borderId="34" xfId="0" applyFont="1" applyBorder="1" applyAlignment="1">
      <alignment/>
    </xf>
    <xf numFmtId="0" fontId="0" fillId="0" borderId="38" xfId="0" applyFont="1" applyBorder="1" applyAlignment="1">
      <alignment/>
    </xf>
    <xf numFmtId="3" fontId="0" fillId="0" borderId="36" xfId="0" applyNumberFormat="1" applyFont="1" applyBorder="1" applyAlignment="1">
      <alignment/>
    </xf>
    <xf numFmtId="0" fontId="2" fillId="2" borderId="32" xfId="0" applyFont="1" applyFill="1" applyBorder="1" applyAlignment="1">
      <alignment horizontal="right" vertical="center"/>
    </xf>
    <xf numFmtId="3" fontId="2" fillId="6" borderId="1" xfId="0" applyNumberFormat="1" applyFont="1" applyFill="1" applyBorder="1" applyAlignment="1">
      <alignment/>
    </xf>
    <xf numFmtId="3" fontId="2" fillId="6" borderId="2" xfId="0" applyNumberFormat="1" applyFont="1" applyFill="1" applyBorder="1" applyAlignment="1">
      <alignment/>
    </xf>
    <xf numFmtId="166" fontId="2" fillId="6" borderId="26" xfId="22" applyNumberFormat="1" applyFont="1" applyFill="1" applyBorder="1" applyAlignment="1">
      <alignment vertical="center" wrapText="1"/>
    </xf>
    <xf numFmtId="166" fontId="2" fillId="6" borderId="4" xfId="22" applyNumberFormat="1" applyFont="1" applyFill="1" applyBorder="1" applyAlignment="1">
      <alignment vertical="center"/>
    </xf>
    <xf numFmtId="3" fontId="2" fillId="6" borderId="65" xfId="22" applyNumberFormat="1" applyFont="1" applyFill="1" applyBorder="1" applyAlignment="1">
      <alignment vertical="center"/>
    </xf>
    <xf numFmtId="1" fontId="2" fillId="6" borderId="2" xfId="22" applyNumberFormat="1" applyFont="1" applyFill="1" applyBorder="1" applyAlignment="1">
      <alignment vertical="center"/>
    </xf>
    <xf numFmtId="3" fontId="2" fillId="6" borderId="65" xfId="0" applyNumberFormat="1" applyFont="1" applyFill="1" applyBorder="1" applyAlignment="1">
      <alignment/>
    </xf>
    <xf numFmtId="0" fontId="0" fillId="0" borderId="15" xfId="0" applyFont="1" applyBorder="1" applyAlignment="1">
      <alignment vertical="center"/>
    </xf>
    <xf numFmtId="0" fontId="0" fillId="0" borderId="59" xfId="0" applyFont="1" applyBorder="1" applyAlignment="1">
      <alignment/>
    </xf>
    <xf numFmtId="3" fontId="0" fillId="0" borderId="53" xfId="0" applyNumberFormat="1" applyFont="1" applyBorder="1" applyAlignment="1">
      <alignment/>
    </xf>
    <xf numFmtId="0" fontId="0" fillId="0" borderId="66" xfId="0" applyFont="1" applyBorder="1" applyAlignment="1">
      <alignment/>
    </xf>
    <xf numFmtId="3" fontId="0" fillId="0" borderId="59" xfId="0" applyNumberFormat="1" applyFont="1" applyBorder="1" applyAlignment="1">
      <alignment/>
    </xf>
    <xf numFmtId="0" fontId="0" fillId="0" borderId="67" xfId="0" applyFont="1" applyBorder="1" applyAlignment="1">
      <alignment/>
    </xf>
    <xf numFmtId="1" fontId="0" fillId="0" borderId="61" xfId="0" applyNumberFormat="1" applyFont="1" applyBorder="1" applyAlignment="1">
      <alignment/>
    </xf>
    <xf numFmtId="1" fontId="0" fillId="0" borderId="53" xfId="0" applyNumberFormat="1" applyFont="1" applyBorder="1" applyAlignment="1">
      <alignment/>
    </xf>
    <xf numFmtId="0" fontId="0" fillId="0" borderId="53" xfId="0" applyFont="1" applyBorder="1" applyAlignment="1">
      <alignment/>
    </xf>
    <xf numFmtId="0" fontId="0" fillId="0" borderId="61" xfId="0" applyFont="1" applyBorder="1" applyAlignment="1">
      <alignment/>
    </xf>
    <xf numFmtId="0" fontId="2" fillId="2" borderId="18" xfId="0" applyFont="1" applyFill="1" applyBorder="1" applyAlignment="1">
      <alignment horizontal="left" vertical="center" indent="2"/>
    </xf>
    <xf numFmtId="3" fontId="2" fillId="0" borderId="9" xfId="0" applyNumberFormat="1" applyFont="1" applyFill="1" applyBorder="1" applyAlignment="1">
      <alignment/>
    </xf>
    <xf numFmtId="3" fontId="2" fillId="0" borderId="10" xfId="0" applyNumberFormat="1" applyFont="1" applyFill="1" applyBorder="1" applyAlignment="1">
      <alignment/>
    </xf>
    <xf numFmtId="166" fontId="2" fillId="0" borderId="16" xfId="22" applyNumberFormat="1" applyFont="1" applyFill="1" applyBorder="1" applyAlignment="1">
      <alignment vertical="center"/>
    </xf>
    <xf numFmtId="166" fontId="2" fillId="0" borderId="12" xfId="22" applyNumberFormat="1" applyFont="1" applyFill="1" applyBorder="1" applyAlignment="1">
      <alignment vertical="center"/>
    </xf>
    <xf numFmtId="166" fontId="2" fillId="0" borderId="11" xfId="22" applyNumberFormat="1" applyFont="1" applyFill="1" applyBorder="1" applyAlignment="1">
      <alignment vertical="center"/>
    </xf>
    <xf numFmtId="1" fontId="2" fillId="0" borderId="10" xfId="22" applyNumberFormat="1" applyFont="1" applyFill="1" applyBorder="1" applyAlignment="1">
      <alignment vertical="center"/>
    </xf>
    <xf numFmtId="0" fontId="2" fillId="0" borderId="9" xfId="0" applyFont="1" applyFill="1" applyBorder="1" applyAlignment="1">
      <alignment/>
    </xf>
    <xf numFmtId="0" fontId="2" fillId="0" borderId="10" xfId="0" applyFont="1" applyFill="1" applyBorder="1" applyAlignment="1">
      <alignment/>
    </xf>
    <xf numFmtId="0" fontId="2" fillId="0" borderId="12" xfId="0" applyFont="1" applyFill="1" applyBorder="1" applyAlignment="1">
      <alignment/>
    </xf>
    <xf numFmtId="3" fontId="2" fillId="0" borderId="11" xfId="0" applyNumberFormat="1" applyFont="1" applyFill="1" applyBorder="1" applyAlignment="1">
      <alignment/>
    </xf>
    <xf numFmtId="0" fontId="2" fillId="2" borderId="32" xfId="0" applyFont="1" applyFill="1" applyBorder="1" applyAlignment="1">
      <alignment horizontal="left" vertical="center"/>
    </xf>
    <xf numFmtId="168" fontId="2" fillId="6" borderId="1" xfId="0" applyNumberFormat="1" applyFont="1" applyFill="1" applyBorder="1" applyAlignment="1">
      <alignment/>
    </xf>
    <xf numFmtId="168" fontId="2" fillId="6" borderId="2" xfId="0" applyNumberFormat="1" applyFont="1" applyFill="1" applyBorder="1" applyAlignment="1">
      <alignment/>
    </xf>
    <xf numFmtId="168" fontId="2" fillId="6" borderId="65" xfId="0" applyNumberFormat="1" applyFont="1" applyFill="1" applyBorder="1" applyAlignment="1">
      <alignment/>
    </xf>
    <xf numFmtId="3" fontId="2" fillId="6" borderId="50" xfId="0" applyNumberFormat="1" applyFont="1" applyFill="1" applyBorder="1" applyAlignment="1">
      <alignment/>
    </xf>
    <xf numFmtId="3" fontId="0" fillId="0" borderId="48" xfId="0" applyNumberFormat="1" applyBorder="1" applyAlignment="1">
      <alignment/>
    </xf>
    <xf numFmtId="166" fontId="2" fillId="0" borderId="10" xfId="22" applyNumberFormat="1" applyFont="1" applyFill="1" applyBorder="1" applyAlignment="1">
      <alignment vertical="center"/>
    </xf>
    <xf numFmtId="166" fontId="3" fillId="0" borderId="12" xfId="22" applyNumberFormat="1" applyFont="1" applyBorder="1" applyAlignment="1" quotePrefix="1">
      <alignment horizontal="right" vertical="center" wrapText="1"/>
    </xf>
    <xf numFmtId="3" fontId="3" fillId="0" borderId="7" xfId="0" applyNumberFormat="1" applyFont="1" applyFill="1" applyBorder="1" applyAlignment="1">
      <alignment horizontal="right"/>
    </xf>
    <xf numFmtId="166" fontId="0" fillId="0" borderId="12" xfId="22" applyNumberFormat="1" applyFont="1" applyBorder="1" applyAlignment="1">
      <alignment vertical="center" wrapText="1"/>
    </xf>
    <xf numFmtId="0" fontId="0" fillId="0" borderId="11" xfId="0" applyFont="1" applyBorder="1" applyAlignment="1">
      <alignment/>
    </xf>
    <xf numFmtId="3" fontId="0" fillId="0" borderId="17" xfId="0" applyNumberFormat="1" applyBorder="1" applyAlignment="1">
      <alignment/>
    </xf>
    <xf numFmtId="0" fontId="0" fillId="0" borderId="53" xfId="0" applyFont="1" applyFill="1" applyBorder="1" applyAlignment="1">
      <alignment/>
    </xf>
    <xf numFmtId="0" fontId="3" fillId="0" borderId="0" xfId="0" applyFont="1" applyBorder="1" applyAlignment="1">
      <alignment vertical="center" wrapText="1"/>
    </xf>
    <xf numFmtId="0" fontId="3" fillId="0" borderId="0" xfId="0" applyFont="1" applyAlignment="1">
      <alignment wrapText="1"/>
    </xf>
    <xf numFmtId="0" fontId="5" fillId="0" borderId="3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Alignment="1" applyProtection="1">
      <alignment horizontal="left"/>
      <protection/>
    </xf>
    <xf numFmtId="0" fontId="3" fillId="0" borderId="0" xfId="0" applyFont="1" applyAlignment="1">
      <alignment/>
    </xf>
    <xf numFmtId="0" fontId="5" fillId="0" borderId="0" xfId="0" applyFont="1" applyAlignment="1" applyProtection="1">
      <alignment vertical="center"/>
      <protection/>
    </xf>
    <xf numFmtId="0" fontId="5"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xf>
    <xf numFmtId="0" fontId="2" fillId="0" borderId="25" xfId="0" applyFont="1" applyBorder="1" applyAlignment="1">
      <alignment horizontal="center" vertical="center" wrapText="1"/>
    </xf>
    <xf numFmtId="0" fontId="0" fillId="0" borderId="28" xfId="0" applyFont="1" applyBorder="1" applyAlignment="1">
      <alignment vertical="center" wrapText="1"/>
    </xf>
    <xf numFmtId="3" fontId="2" fillId="0" borderId="3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27" xfId="0" applyNumberFormat="1" applyFont="1" applyBorder="1" applyAlignment="1">
      <alignment horizontal="center" vertical="center"/>
    </xf>
    <xf numFmtId="0" fontId="3" fillId="0" borderId="0" xfId="0" applyFont="1" applyAlignment="1">
      <alignment horizontal="left" vertical="center" wrapText="1"/>
    </xf>
    <xf numFmtId="0" fontId="1" fillId="0" borderId="0" xfId="0" applyFont="1" applyBorder="1" applyAlignment="1">
      <alignment vertical="center"/>
    </xf>
    <xf numFmtId="0" fontId="0" fillId="0" borderId="0" xfId="0" applyAlignment="1">
      <alignment vertical="center"/>
    </xf>
    <xf numFmtId="0" fontId="6" fillId="0" borderId="0" xfId="0" applyFont="1" applyBorder="1" applyAlignment="1">
      <alignment vertical="center"/>
    </xf>
    <xf numFmtId="0" fontId="1" fillId="0" borderId="0" xfId="0" applyFont="1" applyBorder="1" applyAlignment="1">
      <alignment horizontal="center" vertical="center"/>
    </xf>
    <xf numFmtId="0" fontId="5" fillId="0" borderId="0" xfId="0" applyFont="1" applyAlignment="1">
      <alignment horizontal="center" wrapText="1"/>
    </xf>
    <xf numFmtId="0" fontId="3" fillId="0" borderId="29" xfId="0" applyFont="1" applyBorder="1" applyAlignment="1">
      <alignmen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xf>
    <xf numFmtId="0" fontId="5" fillId="0" borderId="32" xfId="0" applyFont="1" applyBorder="1" applyAlignment="1">
      <alignment horizontal="center"/>
    </xf>
    <xf numFmtId="0" fontId="0" fillId="0" borderId="3" xfId="0" applyBorder="1" applyAlignment="1">
      <alignment horizontal="center"/>
    </xf>
    <xf numFmtId="0" fontId="0" fillId="0" borderId="27" xfId="0" applyBorder="1" applyAlignment="1">
      <alignment horizontal="center"/>
    </xf>
    <xf numFmtId="0" fontId="5" fillId="0" borderId="32" xfId="0" applyFont="1" applyBorder="1" applyAlignment="1">
      <alignment horizontal="center" vertical="center"/>
    </xf>
    <xf numFmtId="0" fontId="0" fillId="0" borderId="3" xfId="0" applyBorder="1" applyAlignment="1">
      <alignment horizontal="center" vertical="center"/>
    </xf>
    <xf numFmtId="0" fontId="0" fillId="0" borderId="27" xfId="0" applyBorder="1" applyAlignment="1">
      <alignment horizontal="center" vertical="center"/>
    </xf>
    <xf numFmtId="0" fontId="5" fillId="0" borderId="3" xfId="0" applyFont="1" applyBorder="1" applyAlignment="1">
      <alignment horizontal="center" vertical="center"/>
    </xf>
    <xf numFmtId="0" fontId="5" fillId="0" borderId="27" xfId="0" applyFont="1" applyBorder="1" applyAlignment="1">
      <alignment horizontal="center" vertical="center"/>
    </xf>
    <xf numFmtId="0" fontId="5" fillId="0" borderId="70" xfId="0" applyFont="1" applyBorder="1" applyAlignment="1">
      <alignment horizontal="center" vertical="center" wrapText="1"/>
    </xf>
    <xf numFmtId="0" fontId="5" fillId="0" borderId="69"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65" xfId="0" applyFont="1" applyBorder="1" applyAlignment="1">
      <alignment horizontal="center"/>
    </xf>
    <xf numFmtId="0" fontId="2" fillId="0" borderId="26" xfId="0" applyFont="1" applyBorder="1" applyAlignment="1">
      <alignment horizontal="center"/>
    </xf>
    <xf numFmtId="0" fontId="2" fillId="0" borderId="68" xfId="0" applyFont="1" applyBorder="1" applyAlignment="1">
      <alignment horizontal="center" vertical="center"/>
    </xf>
    <xf numFmtId="0" fontId="2" fillId="0" borderId="69" xfId="0"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pring03_enrollment_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c, pg1"/>
      <sheetName val="hc,race,college, pg2"/>
      <sheetName val="HC_AcPlan, pg3-9"/>
      <sheetName val="crse enrollmnt, pg10"/>
      <sheetName val="course enrollmnt, pg 11-13"/>
      <sheetName val="course enroll, pg14-16"/>
      <sheetName val="college_DEWU p 17"/>
      <sheetName val="DEWU_subject p18-20"/>
    </sheetNames>
    <sheetDataSet>
      <sheetData sheetId="4">
        <row r="53">
          <cell r="B53">
            <v>48</v>
          </cell>
        </row>
        <row r="54">
          <cell r="B54">
            <v>150</v>
          </cell>
        </row>
        <row r="55">
          <cell r="B55">
            <v>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5"/>
  <sheetViews>
    <sheetView workbookViewId="0" topLeftCell="A1">
      <selection activeCell="A1" sqref="A1:J1"/>
    </sheetView>
  </sheetViews>
  <sheetFormatPr defaultColWidth="9.140625" defaultRowHeight="12.75"/>
  <cols>
    <col min="1" max="1" width="16.00390625" style="66" customWidth="1"/>
    <col min="2" max="2" width="9.7109375" style="66" customWidth="1"/>
    <col min="3" max="3" width="10.57421875" style="66" customWidth="1"/>
    <col min="4" max="4" width="10.28125" style="66" customWidth="1"/>
    <col min="5" max="5" width="10.00390625" style="66" customWidth="1"/>
    <col min="6" max="6" width="9.57421875" style="66" customWidth="1"/>
    <col min="7" max="9" width="9.8515625" style="66" customWidth="1"/>
    <col min="10" max="10" width="9.00390625" style="66" customWidth="1"/>
    <col min="11" max="16384" width="9.140625" style="66" customWidth="1"/>
  </cols>
  <sheetData>
    <row r="1" spans="1:10" ht="12">
      <c r="A1" s="539" t="s">
        <v>0</v>
      </c>
      <c r="B1" s="540"/>
      <c r="C1" s="540"/>
      <c r="D1" s="540"/>
      <c r="E1" s="540"/>
      <c r="F1" s="540"/>
      <c r="G1" s="540"/>
      <c r="H1" s="540"/>
      <c r="I1" s="540"/>
      <c r="J1" s="540"/>
    </row>
    <row r="2" spans="1:10" ht="12">
      <c r="A2" s="541" t="s">
        <v>171</v>
      </c>
      <c r="B2" s="540"/>
      <c r="C2" s="540"/>
      <c r="D2" s="540"/>
      <c r="E2" s="540"/>
      <c r="F2" s="540"/>
      <c r="G2" s="540"/>
      <c r="H2" s="540"/>
      <c r="I2" s="540"/>
      <c r="J2" s="540"/>
    </row>
    <row r="3" spans="1:10" ht="12">
      <c r="A3" s="111"/>
      <c r="B3" s="90"/>
      <c r="C3" s="90"/>
      <c r="D3" s="90"/>
      <c r="E3" s="90"/>
      <c r="F3" s="90"/>
      <c r="G3" s="90"/>
      <c r="H3" s="90"/>
      <c r="I3" s="90"/>
      <c r="J3" s="90"/>
    </row>
    <row r="4" spans="1:8" ht="12">
      <c r="A4" s="80" t="s">
        <v>152</v>
      </c>
      <c r="B4" s="67"/>
      <c r="C4" s="67"/>
      <c r="D4" s="67"/>
      <c r="E4" s="67"/>
      <c r="F4" s="67"/>
      <c r="G4" s="67"/>
      <c r="H4" s="67"/>
    </row>
    <row r="5" spans="2:8" ht="12">
      <c r="B5" s="81"/>
      <c r="C5" s="81"/>
      <c r="D5" s="81"/>
      <c r="E5" s="81"/>
      <c r="F5" s="81"/>
      <c r="G5" s="81"/>
      <c r="H5" s="81"/>
    </row>
    <row r="6" spans="1:10" ht="25.5" customHeight="1">
      <c r="A6" s="542" t="s">
        <v>1</v>
      </c>
      <c r="B6" s="530" t="s">
        <v>13</v>
      </c>
      <c r="C6" s="531"/>
      <c r="D6" s="531"/>
      <c r="E6" s="530" t="s">
        <v>15</v>
      </c>
      <c r="F6" s="531"/>
      <c r="G6" s="532"/>
      <c r="H6" s="531" t="s">
        <v>2</v>
      </c>
      <c r="I6" s="531"/>
      <c r="J6" s="532"/>
    </row>
    <row r="7" spans="1:10" ht="25.5" customHeight="1">
      <c r="A7" s="543"/>
      <c r="B7" s="69">
        <v>2003</v>
      </c>
      <c r="C7" s="5">
        <v>2004</v>
      </c>
      <c r="D7" s="70" t="s">
        <v>16</v>
      </c>
      <c r="E7" s="69">
        <v>2003</v>
      </c>
      <c r="F7" s="5">
        <v>2004</v>
      </c>
      <c r="G7" s="71" t="s">
        <v>16</v>
      </c>
      <c r="H7" s="69">
        <v>2003</v>
      </c>
      <c r="I7" s="5">
        <v>2004</v>
      </c>
      <c r="J7" s="72" t="s">
        <v>16</v>
      </c>
    </row>
    <row r="8" spans="1:10" ht="12">
      <c r="A8" s="73" t="s">
        <v>4</v>
      </c>
      <c r="B8" s="82">
        <v>79079</v>
      </c>
      <c r="C8" s="417">
        <v>76576</v>
      </c>
      <c r="D8" s="74">
        <f>(C8-B8)/B8</f>
        <v>-0.03165189241138608</v>
      </c>
      <c r="E8" s="83">
        <v>7687</v>
      </c>
      <c r="F8" s="84">
        <v>8235</v>
      </c>
      <c r="G8" s="75">
        <f aca="true" t="shared" si="0" ref="G8:G19">(F8-E8)/E8</f>
        <v>0.07128918954078314</v>
      </c>
      <c r="H8" s="454">
        <f aca="true" t="shared" si="1" ref="H8:I18">SUM(B8+E8)</f>
        <v>86766</v>
      </c>
      <c r="I8" s="84">
        <f t="shared" si="1"/>
        <v>84811</v>
      </c>
      <c r="J8" s="75">
        <f aca="true" t="shared" si="2" ref="J8:J19">(I8-H8)/H8</f>
        <v>-0.02253186732130097</v>
      </c>
    </row>
    <row r="9" spans="1:10" ht="12">
      <c r="A9" s="122" t="s">
        <v>8</v>
      </c>
      <c r="B9" s="421">
        <v>1266</v>
      </c>
      <c r="C9" s="86">
        <v>981</v>
      </c>
      <c r="D9" s="77">
        <f>(C9-B9)/B9</f>
        <v>-0.22511848341232227</v>
      </c>
      <c r="E9" s="87"/>
      <c r="F9" s="88"/>
      <c r="G9" s="78"/>
      <c r="H9" s="455">
        <f t="shared" si="1"/>
        <v>1266</v>
      </c>
      <c r="I9" s="88">
        <f t="shared" si="1"/>
        <v>981</v>
      </c>
      <c r="J9" s="197">
        <f t="shared" si="2"/>
        <v>-0.22511848341232227</v>
      </c>
    </row>
    <row r="10" spans="1:10" ht="12">
      <c r="A10" s="76" t="s">
        <v>5</v>
      </c>
      <c r="B10" s="421">
        <v>15143</v>
      </c>
      <c r="C10" s="86">
        <v>14369</v>
      </c>
      <c r="D10" s="77">
        <f>(C10-B10)/B10</f>
        <v>-0.051112725351647625</v>
      </c>
      <c r="E10" s="87">
        <v>7590</v>
      </c>
      <c r="F10" s="88">
        <v>8294</v>
      </c>
      <c r="G10" s="78">
        <f t="shared" si="0"/>
        <v>0.0927536231884058</v>
      </c>
      <c r="H10" s="455">
        <f t="shared" si="1"/>
        <v>22733</v>
      </c>
      <c r="I10" s="88">
        <f t="shared" si="1"/>
        <v>22663</v>
      </c>
      <c r="J10" s="78">
        <f t="shared" si="2"/>
        <v>-0.003079224035543043</v>
      </c>
    </row>
    <row r="11" spans="1:10" ht="12">
      <c r="A11" s="76" t="s">
        <v>6</v>
      </c>
      <c r="B11" s="421">
        <v>12438</v>
      </c>
      <c r="C11" s="86">
        <v>13071</v>
      </c>
      <c r="D11" s="77">
        <f>(C11-B11)/B11</f>
        <v>0.05089242643511819</v>
      </c>
      <c r="E11" s="87">
        <v>10160</v>
      </c>
      <c r="F11" s="88">
        <v>11146</v>
      </c>
      <c r="G11" s="78">
        <f t="shared" si="0"/>
        <v>0.09704724409448819</v>
      </c>
      <c r="H11" s="455">
        <f t="shared" si="1"/>
        <v>22598</v>
      </c>
      <c r="I11" s="88">
        <f t="shared" si="1"/>
        <v>24217</v>
      </c>
      <c r="J11" s="78">
        <f t="shared" si="2"/>
        <v>0.07164350827506859</v>
      </c>
    </row>
    <row r="12" spans="1:10" ht="12">
      <c r="A12" s="76" t="s">
        <v>7</v>
      </c>
      <c r="B12" s="421">
        <v>5187</v>
      </c>
      <c r="C12" s="86">
        <v>5198</v>
      </c>
      <c r="D12" s="77">
        <f>(C12-B12)/B12</f>
        <v>0.002120686331212647</v>
      </c>
      <c r="E12" s="87">
        <v>2327</v>
      </c>
      <c r="F12" s="88">
        <v>2569</v>
      </c>
      <c r="G12" s="78">
        <f t="shared" si="0"/>
        <v>0.10399656209712076</v>
      </c>
      <c r="H12" s="455">
        <f t="shared" si="1"/>
        <v>7514</v>
      </c>
      <c r="I12" s="88">
        <f t="shared" si="1"/>
        <v>7767</v>
      </c>
      <c r="J12" s="78">
        <f t="shared" si="2"/>
        <v>0.03367048176736758</v>
      </c>
    </row>
    <row r="13" spans="1:10" ht="12">
      <c r="A13" s="76" t="s">
        <v>151</v>
      </c>
      <c r="B13" s="421"/>
      <c r="C13" s="86"/>
      <c r="D13" s="77"/>
      <c r="E13" s="87"/>
      <c r="F13" s="88">
        <v>1</v>
      </c>
      <c r="G13" s="78"/>
      <c r="H13" s="415"/>
      <c r="I13" s="88">
        <f t="shared" si="1"/>
        <v>1</v>
      </c>
      <c r="J13" s="419" t="s">
        <v>172</v>
      </c>
    </row>
    <row r="14" spans="1:10" ht="12">
      <c r="A14" s="76" t="s">
        <v>17</v>
      </c>
      <c r="B14" s="112"/>
      <c r="C14" s="420"/>
      <c r="D14" s="77"/>
      <c r="E14" s="418">
        <v>10046.5</v>
      </c>
      <c r="F14" s="227">
        <v>9418.5</v>
      </c>
      <c r="G14" s="78">
        <f t="shared" si="0"/>
        <v>-0.06250933160802269</v>
      </c>
      <c r="H14" s="415">
        <f>SUM(B14+E14)</f>
        <v>10046.5</v>
      </c>
      <c r="I14" s="228">
        <f t="shared" si="1"/>
        <v>9418.5</v>
      </c>
      <c r="J14" s="78">
        <f t="shared" si="2"/>
        <v>-0.06250933160802269</v>
      </c>
    </row>
    <row r="15" spans="1:10" ht="12">
      <c r="A15" s="79" t="s">
        <v>18</v>
      </c>
      <c r="B15" s="421">
        <v>3311</v>
      </c>
      <c r="C15" s="86">
        <v>3256</v>
      </c>
      <c r="D15" s="77">
        <f>(C15-B15)/B15</f>
        <v>-0.016611295681063124</v>
      </c>
      <c r="E15" s="87"/>
      <c r="F15" s="88"/>
      <c r="G15" s="78"/>
      <c r="H15" s="455">
        <f>SUM(B15+E15)</f>
        <v>3311</v>
      </c>
      <c r="I15" s="88">
        <f t="shared" si="1"/>
        <v>3256</v>
      </c>
      <c r="J15" s="78">
        <f>(I15-H15)/H15</f>
        <v>-0.016611295681063124</v>
      </c>
    </row>
    <row r="16" spans="1:10" ht="12">
      <c r="A16" s="76" t="s">
        <v>11</v>
      </c>
      <c r="B16" s="421">
        <v>4545</v>
      </c>
      <c r="C16" s="86">
        <v>4094</v>
      </c>
      <c r="D16" s="77">
        <f>(C16-B16)/B16</f>
        <v>-0.09922992299229923</v>
      </c>
      <c r="E16" s="87">
        <v>2464</v>
      </c>
      <c r="F16" s="88">
        <v>2460</v>
      </c>
      <c r="G16" s="78">
        <f t="shared" si="0"/>
        <v>-0.0016233766233766235</v>
      </c>
      <c r="H16" s="455">
        <f>SUM(B16+E16)</f>
        <v>7009</v>
      </c>
      <c r="I16" s="88">
        <f t="shared" si="1"/>
        <v>6554</v>
      </c>
      <c r="J16" s="78">
        <f t="shared" si="2"/>
        <v>-0.06491653588243687</v>
      </c>
    </row>
    <row r="17" spans="1:10" ht="12">
      <c r="A17" s="76" t="s">
        <v>170</v>
      </c>
      <c r="B17" s="421">
        <v>7</v>
      </c>
      <c r="C17" s="86">
        <v>4</v>
      </c>
      <c r="D17" s="77">
        <f>(C17-B17)/B17</f>
        <v>-0.42857142857142855</v>
      </c>
      <c r="E17" s="87"/>
      <c r="F17" s="88"/>
      <c r="G17" s="78"/>
      <c r="H17" s="455">
        <f>SUM(B17+E17)</f>
        <v>7</v>
      </c>
      <c r="I17" s="88">
        <f t="shared" si="1"/>
        <v>4</v>
      </c>
      <c r="J17" s="78">
        <f t="shared" si="2"/>
        <v>-0.42857142857142855</v>
      </c>
    </row>
    <row r="18" spans="1:10" ht="12">
      <c r="A18" s="76" t="s">
        <v>20</v>
      </c>
      <c r="B18" s="422">
        <v>18</v>
      </c>
      <c r="C18" s="86">
        <v>17</v>
      </c>
      <c r="D18" s="77">
        <f>(C18-B18)/B18</f>
        <v>-0.05555555555555555</v>
      </c>
      <c r="E18" s="146"/>
      <c r="F18" s="147"/>
      <c r="G18" s="78"/>
      <c r="H18" s="455">
        <f>SUM(B18+E18)</f>
        <v>18</v>
      </c>
      <c r="I18" s="226">
        <f t="shared" si="1"/>
        <v>17</v>
      </c>
      <c r="J18" s="78">
        <f t="shared" si="2"/>
        <v>-0.05555555555555555</v>
      </c>
    </row>
    <row r="19" spans="1:10" ht="12">
      <c r="A19" s="89" t="s">
        <v>14</v>
      </c>
      <c r="B19" s="199">
        <f>SUM(B8:B18)</f>
        <v>120994</v>
      </c>
      <c r="C19" s="200">
        <f>SUM(C8:C18)</f>
        <v>117566</v>
      </c>
      <c r="D19" s="201">
        <f>(C19-B19)/B19</f>
        <v>-0.028331983404135744</v>
      </c>
      <c r="E19" s="202">
        <f>SUM(E8:E18)</f>
        <v>40274.5</v>
      </c>
      <c r="F19" s="236">
        <f>SUM(F8:F18)</f>
        <v>42123.5</v>
      </c>
      <c r="G19" s="203">
        <f t="shared" si="0"/>
        <v>0.04590994301605234</v>
      </c>
      <c r="H19" s="416">
        <f>SUM(H8:H18)</f>
        <v>161268.5</v>
      </c>
      <c r="I19" s="229">
        <f>SUM(I8:I18)</f>
        <v>159689.5</v>
      </c>
      <c r="J19" s="203">
        <f t="shared" si="2"/>
        <v>-0.00979112473917721</v>
      </c>
    </row>
    <row r="20" spans="1:10" ht="12">
      <c r="A20" s="125"/>
      <c r="B20" s="142"/>
      <c r="C20" s="143"/>
      <c r="D20" s="144"/>
      <c r="E20" s="145"/>
      <c r="F20" s="145"/>
      <c r="G20" s="144"/>
      <c r="H20" s="145"/>
      <c r="I20" s="145"/>
      <c r="J20" s="144"/>
    </row>
    <row r="21" spans="1:10" ht="12">
      <c r="A21" s="148" t="s">
        <v>154</v>
      </c>
      <c r="B21" s="142"/>
      <c r="C21" s="143"/>
      <c r="D21" s="144"/>
      <c r="E21" s="145"/>
      <c r="F21" s="145"/>
      <c r="G21" s="144"/>
      <c r="H21" s="145"/>
      <c r="I21" s="145"/>
      <c r="J21" s="144"/>
    </row>
    <row r="22" spans="1:10" ht="27" customHeight="1">
      <c r="A22" s="528" t="s">
        <v>178</v>
      </c>
      <c r="B22" s="529"/>
      <c r="C22" s="529"/>
      <c r="D22" s="529"/>
      <c r="E22" s="529"/>
      <c r="F22" s="529"/>
      <c r="G22" s="529"/>
      <c r="H22" s="529"/>
      <c r="I22" s="529"/>
      <c r="J22" s="529"/>
    </row>
    <row r="23" spans="1:11" ht="12.75" thickBot="1">
      <c r="A23" s="176"/>
      <c r="B23" s="176"/>
      <c r="C23" s="176"/>
      <c r="D23" s="176"/>
      <c r="E23" s="176"/>
      <c r="F23" s="176"/>
      <c r="G23" s="176"/>
      <c r="H23" s="176"/>
      <c r="I23" s="176"/>
      <c r="J23" s="176"/>
      <c r="K23" s="153"/>
    </row>
    <row r="24" spans="1:10" ht="12">
      <c r="A24" s="8"/>
      <c r="B24" s="90"/>
      <c r="C24" s="90"/>
      <c r="D24" s="90"/>
      <c r="E24" s="90"/>
      <c r="F24" s="90"/>
      <c r="G24" s="90"/>
      <c r="H24" s="90"/>
      <c r="I24" s="90"/>
      <c r="J24" s="90"/>
    </row>
    <row r="25" spans="1:10" ht="12">
      <c r="A25" s="121" t="s">
        <v>163</v>
      </c>
      <c r="B25" s="90"/>
      <c r="C25" s="90"/>
      <c r="D25" s="90"/>
      <c r="E25" s="90"/>
      <c r="F25" s="90"/>
      <c r="G25" s="90"/>
      <c r="H25" s="90"/>
      <c r="I25" s="90"/>
      <c r="J25" s="90"/>
    </row>
    <row r="26" ht="12">
      <c r="B26" s="153"/>
    </row>
    <row r="27" spans="1:10" ht="12">
      <c r="A27" s="535" t="s">
        <v>157</v>
      </c>
      <c r="B27" s="533" t="s">
        <v>13</v>
      </c>
      <c r="C27" s="534"/>
      <c r="D27" s="533" t="s">
        <v>158</v>
      </c>
      <c r="E27" s="534"/>
      <c r="F27" s="537" t="s">
        <v>17</v>
      </c>
      <c r="G27" s="538"/>
      <c r="H27" s="533" t="s">
        <v>2</v>
      </c>
      <c r="I27" s="534"/>
      <c r="J27" s="121"/>
    </row>
    <row r="28" spans="1:10" ht="24">
      <c r="A28" s="536"/>
      <c r="B28" s="154" t="s">
        <v>159</v>
      </c>
      <c r="C28" s="155" t="s">
        <v>160</v>
      </c>
      <c r="D28" s="154" t="s">
        <v>159</v>
      </c>
      <c r="E28" s="156" t="s">
        <v>160</v>
      </c>
      <c r="F28" s="157" t="s">
        <v>159</v>
      </c>
      <c r="G28" s="158" t="s">
        <v>160</v>
      </c>
      <c r="H28" s="154" t="s">
        <v>159</v>
      </c>
      <c r="I28" s="156" t="s">
        <v>160</v>
      </c>
      <c r="J28" s="121"/>
    </row>
    <row r="29" spans="1:9" ht="12">
      <c r="A29" s="159">
        <v>1</v>
      </c>
      <c r="B29" s="423">
        <v>46</v>
      </c>
      <c r="C29" s="425">
        <v>0.0046910055068325514</v>
      </c>
      <c r="D29" s="160">
        <v>303</v>
      </c>
      <c r="E29" s="161">
        <v>0.0596574128765505</v>
      </c>
      <c r="F29" s="162"/>
      <c r="G29" s="163"/>
      <c r="H29" s="123">
        <v>349</v>
      </c>
      <c r="I29" s="161">
        <v>0.02231457800511509</v>
      </c>
    </row>
    <row r="30" spans="1:9" ht="12">
      <c r="A30" s="164">
        <v>2</v>
      </c>
      <c r="B30" s="427">
        <v>45</v>
      </c>
      <c r="C30" s="165">
        <v>0.009280032633081785</v>
      </c>
      <c r="D30" s="124">
        <v>147</v>
      </c>
      <c r="E30" s="165">
        <v>0.08860011813349083</v>
      </c>
      <c r="F30" s="124"/>
      <c r="G30" s="166"/>
      <c r="H30" s="85">
        <v>192</v>
      </c>
      <c r="I30" s="165">
        <v>0.03459079283887468</v>
      </c>
    </row>
    <row r="31" spans="1:9" ht="12">
      <c r="A31" s="164">
        <v>3</v>
      </c>
      <c r="B31" s="427">
        <v>303</v>
      </c>
      <c r="C31" s="165">
        <v>0.04017948194982664</v>
      </c>
      <c r="D31" s="124">
        <v>730</v>
      </c>
      <c r="E31" s="165">
        <v>0.23232919866115376</v>
      </c>
      <c r="F31" s="124">
        <v>8</v>
      </c>
      <c r="G31" s="166">
        <v>0.010596026490066225</v>
      </c>
      <c r="H31" s="85">
        <v>1041</v>
      </c>
      <c r="I31" s="165">
        <v>0.10115089514066497</v>
      </c>
    </row>
    <row r="32" spans="1:9" ht="12">
      <c r="A32" s="164">
        <v>4</v>
      </c>
      <c r="B32" s="427">
        <v>583</v>
      </c>
      <c r="C32" s="165">
        <v>0.09963287782990006</v>
      </c>
      <c r="D32" s="124">
        <v>679</v>
      </c>
      <c r="E32" s="165">
        <v>0.36601693246702105</v>
      </c>
      <c r="F32" s="124">
        <v>3</v>
      </c>
      <c r="G32" s="166">
        <v>0.01456953642384106</v>
      </c>
      <c r="H32" s="85">
        <v>1265</v>
      </c>
      <c r="I32" s="165">
        <v>0.18203324808184146</v>
      </c>
    </row>
    <row r="33" spans="1:9" ht="12">
      <c r="A33" s="164">
        <v>5</v>
      </c>
      <c r="B33" s="427">
        <v>97</v>
      </c>
      <c r="C33" s="165">
        <v>0.10952478074648174</v>
      </c>
      <c r="D33" s="124">
        <v>176</v>
      </c>
      <c r="E33" s="165">
        <v>0.40066942311478637</v>
      </c>
      <c r="F33" s="124">
        <v>5</v>
      </c>
      <c r="G33" s="166">
        <v>0.02119205298013245</v>
      </c>
      <c r="H33" s="85">
        <v>278</v>
      </c>
      <c r="I33" s="165">
        <v>0.19980818414322254</v>
      </c>
    </row>
    <row r="34" spans="1:9" ht="12">
      <c r="A34" s="164">
        <v>6</v>
      </c>
      <c r="B34" s="427">
        <v>360</v>
      </c>
      <c r="C34" s="165">
        <v>0.1462369977564756</v>
      </c>
      <c r="D34" s="124">
        <v>739</v>
      </c>
      <c r="E34" s="165">
        <v>0.5461705060051192</v>
      </c>
      <c r="F34" s="124">
        <v>22</v>
      </c>
      <c r="G34" s="166">
        <v>0.05033112582781457</v>
      </c>
      <c r="H34" s="85">
        <v>1121</v>
      </c>
      <c r="I34" s="165">
        <v>0.27148337595907934</v>
      </c>
    </row>
    <row r="35" spans="1:9" ht="12">
      <c r="A35" s="164">
        <v>7</v>
      </c>
      <c r="B35" s="427">
        <v>402</v>
      </c>
      <c r="C35" s="165">
        <v>0.18723230675096877</v>
      </c>
      <c r="D35" s="124">
        <v>409</v>
      </c>
      <c r="E35" s="165">
        <v>0.6266981689308919</v>
      </c>
      <c r="F35" s="124">
        <v>12</v>
      </c>
      <c r="G35" s="166">
        <v>0.06622516556291391</v>
      </c>
      <c r="H35" s="85">
        <v>823</v>
      </c>
      <c r="I35" s="165">
        <v>0.3241048593350384</v>
      </c>
    </row>
    <row r="36" spans="1:9" ht="12">
      <c r="A36" s="164">
        <v>8</v>
      </c>
      <c r="B36" s="427">
        <v>651</v>
      </c>
      <c r="C36" s="165">
        <v>0.2536202325107077</v>
      </c>
      <c r="D36" s="124">
        <v>605</v>
      </c>
      <c r="E36" s="167">
        <v>0.7458161055325851</v>
      </c>
      <c r="F36" s="124">
        <v>26</v>
      </c>
      <c r="G36" s="168">
        <v>0.10066225165562914</v>
      </c>
      <c r="H36" s="85">
        <v>1282</v>
      </c>
      <c r="I36" s="167">
        <v>0.406074168797954</v>
      </c>
    </row>
    <row r="37" spans="1:9" ht="12">
      <c r="A37" s="164">
        <v>9</v>
      </c>
      <c r="B37" s="427">
        <v>261</v>
      </c>
      <c r="C37" s="165">
        <v>0.28023658984295324</v>
      </c>
      <c r="D37" s="124">
        <v>461</v>
      </c>
      <c r="E37" s="165">
        <v>0.8365820043315613</v>
      </c>
      <c r="F37" s="124">
        <v>31</v>
      </c>
      <c r="G37" s="166">
        <v>0.14172185430463577</v>
      </c>
      <c r="H37" s="85">
        <v>753</v>
      </c>
      <c r="I37" s="165">
        <v>0.4542199488491049</v>
      </c>
    </row>
    <row r="38" spans="1:9" ht="12">
      <c r="A38" s="164">
        <v>10</v>
      </c>
      <c r="B38" s="427">
        <v>245</v>
      </c>
      <c r="C38" s="165">
        <v>0.30522129308586576</v>
      </c>
      <c r="D38" s="124">
        <v>183</v>
      </c>
      <c r="E38" s="165">
        <v>0.8726127190391809</v>
      </c>
      <c r="F38" s="124">
        <v>32</v>
      </c>
      <c r="G38" s="166">
        <v>0.18410596026490067</v>
      </c>
      <c r="H38" s="85">
        <v>460</v>
      </c>
      <c r="I38" s="165">
        <v>0.48363171355498724</v>
      </c>
    </row>
    <row r="39" spans="1:9" ht="12">
      <c r="A39" s="164">
        <v>11</v>
      </c>
      <c r="B39" s="427">
        <v>259</v>
      </c>
      <c r="C39" s="167">
        <v>0.3316336936569447</v>
      </c>
      <c r="D39" s="124">
        <v>79</v>
      </c>
      <c r="E39" s="165">
        <v>0.8881669620003938</v>
      </c>
      <c r="F39" s="124">
        <v>109</v>
      </c>
      <c r="G39" s="166">
        <v>0.328476821192053</v>
      </c>
      <c r="H39" s="85">
        <v>447</v>
      </c>
      <c r="I39" s="165">
        <v>0.5122122762148338</v>
      </c>
    </row>
    <row r="40" spans="1:9" ht="12">
      <c r="A40" s="164">
        <v>12</v>
      </c>
      <c r="B40" s="427">
        <v>1574</v>
      </c>
      <c r="C40" s="165">
        <v>0.4921476646950846</v>
      </c>
      <c r="D40" s="124">
        <v>189</v>
      </c>
      <c r="E40" s="165">
        <v>0.92537901161646</v>
      </c>
      <c r="F40" s="124">
        <v>45</v>
      </c>
      <c r="G40" s="166">
        <v>0.3880794701986755</v>
      </c>
      <c r="H40" s="85">
        <v>1808</v>
      </c>
      <c r="I40" s="165">
        <v>0.6278132992327365</v>
      </c>
    </row>
    <row r="41" spans="1:9" ht="12">
      <c r="A41" s="164">
        <v>13</v>
      </c>
      <c r="B41" s="427">
        <v>909</v>
      </c>
      <c r="C41" s="165">
        <v>0.5848460126453191</v>
      </c>
      <c r="D41" s="124">
        <v>107</v>
      </c>
      <c r="E41" s="165">
        <v>0.94644615081709</v>
      </c>
      <c r="F41" s="124">
        <v>49</v>
      </c>
      <c r="G41" s="166">
        <v>0.45298013245033114</v>
      </c>
      <c r="H41" s="85">
        <v>1065</v>
      </c>
      <c r="I41" s="165">
        <v>0.6959079283887468</v>
      </c>
    </row>
    <row r="42" spans="1:9" ht="12">
      <c r="A42" s="164">
        <v>14</v>
      </c>
      <c r="B42" s="427">
        <v>837</v>
      </c>
      <c r="C42" s="165">
        <v>0.6702019171935549</v>
      </c>
      <c r="D42" s="124">
        <v>56</v>
      </c>
      <c r="E42" s="165">
        <v>0.9574719432959244</v>
      </c>
      <c r="F42" s="124">
        <v>204</v>
      </c>
      <c r="G42" s="166">
        <v>0.7231788079470198</v>
      </c>
      <c r="H42" s="85">
        <v>1097</v>
      </c>
      <c r="I42" s="165">
        <v>0.7660485933503837</v>
      </c>
    </row>
    <row r="43" spans="1:9" ht="12">
      <c r="A43" s="164">
        <v>15</v>
      </c>
      <c r="B43" s="427">
        <v>937</v>
      </c>
      <c r="C43" s="165">
        <v>0.7657556598001223</v>
      </c>
      <c r="D43" s="124">
        <v>135</v>
      </c>
      <c r="E43" s="165">
        <v>0.9840519787359717</v>
      </c>
      <c r="F43" s="124">
        <v>65</v>
      </c>
      <c r="G43" s="166">
        <v>0.8092715231788079</v>
      </c>
      <c r="H43" s="85">
        <v>1137</v>
      </c>
      <c r="I43" s="165">
        <v>0.8387468030690537</v>
      </c>
    </row>
    <row r="44" spans="1:9" ht="12">
      <c r="A44" s="164">
        <v>16</v>
      </c>
      <c r="B44" s="427">
        <v>1282</v>
      </c>
      <c r="C44" s="165">
        <v>0.8964919437079338</v>
      </c>
      <c r="D44" s="124">
        <v>54</v>
      </c>
      <c r="E44" s="165">
        <v>0.9946839929119906</v>
      </c>
      <c r="F44" s="124">
        <v>80</v>
      </c>
      <c r="G44" s="166">
        <v>0.9152317880794701</v>
      </c>
      <c r="H44" s="85">
        <v>1416</v>
      </c>
      <c r="I44" s="165">
        <v>0.9292838874680307</v>
      </c>
    </row>
    <row r="45" spans="1:9" ht="12">
      <c r="A45" s="164">
        <v>17</v>
      </c>
      <c r="B45" s="427">
        <v>490</v>
      </c>
      <c r="C45" s="165">
        <v>0.9464613501937589</v>
      </c>
      <c r="D45" s="124">
        <v>18</v>
      </c>
      <c r="E45" s="165">
        <v>0.9982279976373303</v>
      </c>
      <c r="F45" s="124">
        <v>35</v>
      </c>
      <c r="G45" s="166">
        <v>0.9615894039735099</v>
      </c>
      <c r="H45" s="85">
        <v>543</v>
      </c>
      <c r="I45" s="165">
        <v>0.964002557544757</v>
      </c>
    </row>
    <row r="46" spans="1:9" ht="12">
      <c r="A46" s="164">
        <v>18</v>
      </c>
      <c r="B46" s="427">
        <v>300</v>
      </c>
      <c r="C46" s="165">
        <v>0.9770548643687538</v>
      </c>
      <c r="D46" s="124">
        <v>2</v>
      </c>
      <c r="E46" s="165">
        <v>0.9986217759401458</v>
      </c>
      <c r="F46" s="124">
        <v>15</v>
      </c>
      <c r="G46" s="166">
        <v>0.9814569536423841</v>
      </c>
      <c r="H46" s="85">
        <v>317</v>
      </c>
      <c r="I46" s="165">
        <v>0.9842710997442455</v>
      </c>
    </row>
    <row r="47" spans="1:9" ht="12">
      <c r="A47" s="164">
        <v>19</v>
      </c>
      <c r="B47" s="427">
        <v>126</v>
      </c>
      <c r="C47" s="165">
        <v>0.9899041403222516</v>
      </c>
      <c r="D47" s="124">
        <v>3</v>
      </c>
      <c r="E47" s="165">
        <v>0.9992124433943691</v>
      </c>
      <c r="F47" s="124">
        <v>5</v>
      </c>
      <c r="G47" s="166">
        <v>0.9880794701986755</v>
      </c>
      <c r="H47" s="85">
        <v>134</v>
      </c>
      <c r="I47" s="165">
        <v>0.992838874680307</v>
      </c>
    </row>
    <row r="48" spans="1:9" ht="12">
      <c r="A48" s="164">
        <v>20</v>
      </c>
      <c r="B48" s="427">
        <v>57</v>
      </c>
      <c r="C48" s="165">
        <v>0.9957169080155006</v>
      </c>
      <c r="D48" s="124">
        <v>2</v>
      </c>
      <c r="E48" s="165">
        <v>0.9996062216971846</v>
      </c>
      <c r="F48" s="124">
        <v>3</v>
      </c>
      <c r="G48" s="166">
        <v>0.9920529801324504</v>
      </c>
      <c r="H48" s="85">
        <v>62</v>
      </c>
      <c r="I48" s="165">
        <v>0.9968030690537085</v>
      </c>
    </row>
    <row r="49" spans="1:9" ht="12">
      <c r="A49" s="164">
        <v>21</v>
      </c>
      <c r="B49" s="427">
        <v>23</v>
      </c>
      <c r="C49" s="165">
        <v>0.9980624107689169</v>
      </c>
      <c r="D49" s="124">
        <v>1</v>
      </c>
      <c r="E49" s="165">
        <v>0.9998031108485924</v>
      </c>
      <c r="F49" s="112">
        <v>3</v>
      </c>
      <c r="G49" s="166">
        <v>0.9960264900662252</v>
      </c>
      <c r="H49" s="85">
        <v>27</v>
      </c>
      <c r="I49" s="165">
        <v>0.998529411764706</v>
      </c>
    </row>
    <row r="50" spans="1:9" ht="12">
      <c r="A50" s="164">
        <v>22</v>
      </c>
      <c r="B50" s="427">
        <v>13</v>
      </c>
      <c r="C50" s="165">
        <v>0.9993881297165</v>
      </c>
      <c r="D50" s="124">
        <v>1</v>
      </c>
      <c r="E50" s="165">
        <v>1</v>
      </c>
      <c r="F50" s="124">
        <v>2</v>
      </c>
      <c r="G50" s="166">
        <v>0.9986754966887418</v>
      </c>
      <c r="H50" s="85">
        <v>16</v>
      </c>
      <c r="I50" s="165">
        <v>0.9995524296675193</v>
      </c>
    </row>
    <row r="51" spans="1:9" ht="12">
      <c r="A51" s="164">
        <v>23</v>
      </c>
      <c r="B51" s="424"/>
      <c r="C51" s="165">
        <v>1</v>
      </c>
      <c r="D51" s="124"/>
      <c r="E51" s="169"/>
      <c r="F51" s="124"/>
      <c r="G51" s="166"/>
      <c r="H51" s="85">
        <v>7</v>
      </c>
      <c r="I51" s="165">
        <v>1</v>
      </c>
    </row>
    <row r="52" spans="1:9" ht="12">
      <c r="A52" s="164" t="s">
        <v>162</v>
      </c>
      <c r="B52" s="424">
        <v>6</v>
      </c>
      <c r="C52" s="165"/>
      <c r="D52" s="124"/>
      <c r="E52" s="169"/>
      <c r="F52" s="124">
        <v>1</v>
      </c>
      <c r="G52" s="166">
        <v>1</v>
      </c>
      <c r="H52" s="85"/>
      <c r="I52" s="165"/>
    </row>
    <row r="53" spans="1:10" ht="12">
      <c r="A53" s="170" t="s">
        <v>14</v>
      </c>
      <c r="B53" s="426">
        <f>SUM(B29:B52)</f>
        <v>9806</v>
      </c>
      <c r="C53" s="428"/>
      <c r="D53" s="173">
        <f>SUM(D29:D52)</f>
        <v>5079</v>
      </c>
      <c r="E53" s="172"/>
      <c r="F53" s="173">
        <f>SUM(F29:F52)</f>
        <v>755</v>
      </c>
      <c r="G53" s="174"/>
      <c r="H53" s="171">
        <f>SUM(H29:H52)</f>
        <v>15640</v>
      </c>
      <c r="I53" s="175"/>
      <c r="J53" s="121"/>
    </row>
    <row r="55" ht="12">
      <c r="A55" s="66" t="s">
        <v>161</v>
      </c>
    </row>
  </sheetData>
  <mergeCells count="12">
    <mergeCell ref="A1:J1"/>
    <mergeCell ref="A2:J2"/>
    <mergeCell ref="A22:J22"/>
    <mergeCell ref="B6:D6"/>
    <mergeCell ref="E6:G6"/>
    <mergeCell ref="H6:J6"/>
    <mergeCell ref="A6:A7"/>
    <mergeCell ref="H27:I27"/>
    <mergeCell ref="A27:A28"/>
    <mergeCell ref="B27:C27"/>
    <mergeCell ref="D27:E27"/>
    <mergeCell ref="F27:G27"/>
  </mergeCells>
  <printOptions horizontalCentered="1"/>
  <pageMargins left="0.25" right="0.25" top="0.5" bottom="0.5" header="0.25" footer="0.25"/>
  <pageSetup firstPageNumber="11" useFirstPageNumber="1" horizontalDpi="600" verticalDpi="600" orientation="portrait" scale="95" r:id="rId1"/>
  <headerFooter alignWithMargins="0">
    <oddFooter>&amp;L04/26/04&amp;CPage &amp;P&amp;ROffice of IRAA</oddFooter>
  </headerFooter>
</worksheet>
</file>

<file path=xl/worksheets/sheet2.xml><?xml version="1.0" encoding="utf-8"?>
<worksheet xmlns="http://schemas.openxmlformats.org/spreadsheetml/2006/main" xmlns:r="http://schemas.openxmlformats.org/officeDocument/2006/relationships">
  <dimension ref="A1:G138"/>
  <sheetViews>
    <sheetView tabSelected="1" zoomScale="75" zoomScaleNormal="75" workbookViewId="0" topLeftCell="A6">
      <pane ySplit="2" topLeftCell="BM99" activePane="bottomLeft" state="frozen"/>
      <selection pane="topLeft" activeCell="A6" sqref="A6"/>
      <selection pane="bottomLeft" activeCell="A6" sqref="A6:A7"/>
    </sheetView>
  </sheetViews>
  <sheetFormatPr defaultColWidth="9.140625" defaultRowHeight="12.75"/>
  <cols>
    <col min="1" max="1" width="48.8515625" style="1" bestFit="1" customWidth="1"/>
    <col min="2" max="2" width="11.421875" style="414" bestFit="1" customWidth="1"/>
    <col min="3" max="3" width="10.421875" style="414" bestFit="1" customWidth="1"/>
    <col min="4" max="4" width="10.00390625" style="3" bestFit="1" customWidth="1"/>
    <col min="5" max="5" width="12.57421875" style="414" bestFit="1" customWidth="1"/>
    <col min="6" max="6" width="10.421875" style="414" customWidth="1"/>
    <col min="7" max="7" width="11.140625" style="414" customWidth="1"/>
    <col min="8" max="16384" width="9.140625" style="1" customWidth="1"/>
  </cols>
  <sheetData>
    <row r="1" spans="1:7" ht="12.75">
      <c r="A1" s="325" t="s">
        <v>0</v>
      </c>
      <c r="B1" s="1"/>
      <c r="C1" s="1"/>
      <c r="D1" s="1"/>
      <c r="E1" s="1"/>
      <c r="F1" s="1"/>
      <c r="G1" s="1"/>
    </row>
    <row r="2" spans="1:7" ht="12.75">
      <c r="A2" s="24" t="s">
        <v>171</v>
      </c>
      <c r="B2" s="1"/>
      <c r="C2" s="1"/>
      <c r="D2" s="1"/>
      <c r="E2" s="1"/>
      <c r="F2" s="1"/>
      <c r="G2" s="1"/>
    </row>
    <row r="3" spans="1:7" ht="12.75">
      <c r="A3" s="545" t="s">
        <v>22</v>
      </c>
      <c r="B3" s="545"/>
      <c r="C3" s="545"/>
      <c r="D3" s="545"/>
      <c r="E3" s="545"/>
      <c r="F3" s="545"/>
      <c r="G3" s="545"/>
    </row>
    <row r="4" spans="1:7" ht="12.75">
      <c r="A4" s="348" t="s">
        <v>155</v>
      </c>
      <c r="B4" s="349"/>
      <c r="C4" s="349"/>
      <c r="D4" s="1"/>
      <c r="E4" s="349"/>
      <c r="F4" s="349"/>
      <c r="G4" s="349"/>
    </row>
    <row r="5" spans="1:7" ht="12.75">
      <c r="A5" s="348"/>
      <c r="B5" s="349"/>
      <c r="C5" s="349"/>
      <c r="D5" s="1"/>
      <c r="E5" s="349"/>
      <c r="F5" s="349"/>
      <c r="G5" s="349"/>
    </row>
    <row r="6" spans="1:7" ht="12.75">
      <c r="A6" s="546" t="s">
        <v>112</v>
      </c>
      <c r="B6" s="548" t="s">
        <v>23</v>
      </c>
      <c r="C6" s="549"/>
      <c r="D6" s="550"/>
      <c r="E6" s="548" t="s">
        <v>24</v>
      </c>
      <c r="F6" s="549"/>
      <c r="G6" s="550"/>
    </row>
    <row r="7" spans="1:7" s="353" customFormat="1" ht="25.5">
      <c r="A7" s="547"/>
      <c r="B7" s="350" t="s">
        <v>25</v>
      </c>
      <c r="C7" s="351" t="s">
        <v>26</v>
      </c>
      <c r="D7" s="9" t="s">
        <v>27</v>
      </c>
      <c r="E7" s="352" t="s">
        <v>3</v>
      </c>
      <c r="F7" s="351" t="s">
        <v>15</v>
      </c>
      <c r="G7" s="9" t="s">
        <v>27</v>
      </c>
    </row>
    <row r="8" spans="1:7" ht="12.75">
      <c r="A8" s="354" t="s">
        <v>28</v>
      </c>
      <c r="B8" s="355"/>
      <c r="C8" s="356"/>
      <c r="D8" s="357"/>
      <c r="E8" s="358"/>
      <c r="F8" s="356"/>
      <c r="G8" s="359"/>
    </row>
    <row r="9" spans="1:7" ht="12.75">
      <c r="A9" s="181" t="s">
        <v>29</v>
      </c>
      <c r="B9" s="456">
        <v>1216</v>
      </c>
      <c r="C9" s="361"/>
      <c r="D9" s="334">
        <f>SUM(B9+C9)</f>
        <v>1216</v>
      </c>
      <c r="E9" s="335">
        <f>B9/15</f>
        <v>81.06666666666666</v>
      </c>
      <c r="F9" s="362"/>
      <c r="G9" s="337">
        <f>SUM(C9,B9)/15</f>
        <v>81.06666666666666</v>
      </c>
    </row>
    <row r="10" spans="1:7" ht="12.75">
      <c r="A10" s="181" t="s">
        <v>30</v>
      </c>
      <c r="B10" s="456">
        <v>3132</v>
      </c>
      <c r="C10" s="453">
        <v>53</v>
      </c>
      <c r="D10" s="334">
        <f>SUM(B10+C10)</f>
        <v>3185</v>
      </c>
      <c r="E10" s="335">
        <f>B10/15</f>
        <v>208.8</v>
      </c>
      <c r="F10" s="362">
        <f>C10/15</f>
        <v>3.533333333333333</v>
      </c>
      <c r="G10" s="337">
        <f>SUM(C10,B10)/15</f>
        <v>212.33333333333334</v>
      </c>
    </row>
    <row r="11" spans="1:7" ht="12.75">
      <c r="A11" s="181" t="s">
        <v>4</v>
      </c>
      <c r="B11" s="456">
        <v>246</v>
      </c>
      <c r="C11" s="361"/>
      <c r="D11" s="334">
        <f>SUM(B11+C11)</f>
        <v>246</v>
      </c>
      <c r="E11" s="335">
        <f>B11/15</f>
        <v>16.4</v>
      </c>
      <c r="F11" s="362"/>
      <c r="G11" s="337">
        <f>SUM(C11,B11)/15</f>
        <v>16.4</v>
      </c>
    </row>
    <row r="12" spans="1:7" ht="12.75">
      <c r="A12" s="181" t="s">
        <v>119</v>
      </c>
      <c r="B12" s="363"/>
      <c r="C12" s="361"/>
      <c r="D12" s="334"/>
      <c r="E12" s="335"/>
      <c r="F12" s="362"/>
      <c r="G12" s="337"/>
    </row>
    <row r="13" spans="1:7" ht="12.75">
      <c r="A13" s="264" t="s">
        <v>117</v>
      </c>
      <c r="B13" s="456">
        <v>4511</v>
      </c>
      <c r="C13" s="453">
        <v>502</v>
      </c>
      <c r="D13" s="334">
        <f aca="true" t="shared" si="0" ref="D13:D46">SUM(B13+C13)</f>
        <v>5013</v>
      </c>
      <c r="E13" s="335">
        <f aca="true" t="shared" si="1" ref="E13:F46">B13/15</f>
        <v>300.73333333333335</v>
      </c>
      <c r="F13" s="362">
        <f t="shared" si="1"/>
        <v>33.46666666666667</v>
      </c>
      <c r="G13" s="337">
        <f aca="true" t="shared" si="2" ref="G13:G46">SUM(C13,B13)/15</f>
        <v>334.2</v>
      </c>
    </row>
    <row r="14" spans="1:7" ht="12.75">
      <c r="A14" s="264" t="s">
        <v>147</v>
      </c>
      <c r="B14" s="456">
        <v>252</v>
      </c>
      <c r="C14" s="453">
        <v>44</v>
      </c>
      <c r="D14" s="334">
        <f t="shared" si="0"/>
        <v>296</v>
      </c>
      <c r="E14" s="335">
        <f t="shared" si="1"/>
        <v>16.8</v>
      </c>
      <c r="F14" s="362">
        <f t="shared" si="1"/>
        <v>2.933333333333333</v>
      </c>
      <c r="G14" s="337">
        <f t="shared" si="2"/>
        <v>19.733333333333334</v>
      </c>
    </row>
    <row r="15" spans="1:7" ht="12.75">
      <c r="A15" s="264" t="s">
        <v>118</v>
      </c>
      <c r="B15" s="456">
        <v>1247</v>
      </c>
      <c r="C15" s="361"/>
      <c r="D15" s="334">
        <f t="shared" si="0"/>
        <v>1247</v>
      </c>
      <c r="E15" s="335">
        <f t="shared" si="1"/>
        <v>83.13333333333334</v>
      </c>
      <c r="F15" s="362"/>
      <c r="G15" s="337">
        <f t="shared" si="2"/>
        <v>83.13333333333334</v>
      </c>
    </row>
    <row r="16" spans="1:7" ht="12.75">
      <c r="A16" s="181" t="s">
        <v>31</v>
      </c>
      <c r="B16" s="456">
        <v>2592</v>
      </c>
      <c r="C16" s="453">
        <v>506</v>
      </c>
      <c r="D16" s="334">
        <f t="shared" si="0"/>
        <v>3098</v>
      </c>
      <c r="E16" s="335">
        <f t="shared" si="1"/>
        <v>172.8</v>
      </c>
      <c r="F16" s="362">
        <f t="shared" si="1"/>
        <v>33.733333333333334</v>
      </c>
      <c r="G16" s="337">
        <f t="shared" si="2"/>
        <v>206.53333333333333</v>
      </c>
    </row>
    <row r="17" spans="1:7" ht="12.75">
      <c r="A17" s="181" t="s">
        <v>32</v>
      </c>
      <c r="B17" s="456">
        <v>1</v>
      </c>
      <c r="C17" s="361"/>
      <c r="D17" s="334">
        <f t="shared" si="0"/>
        <v>1</v>
      </c>
      <c r="E17" s="335">
        <f t="shared" si="1"/>
        <v>0.06666666666666667</v>
      </c>
      <c r="F17" s="362"/>
      <c r="G17" s="337">
        <f t="shared" si="2"/>
        <v>0.06666666666666667</v>
      </c>
    </row>
    <row r="18" spans="1:7" ht="12.75">
      <c r="A18" s="181" t="s">
        <v>33</v>
      </c>
      <c r="B18" s="456">
        <v>6496</v>
      </c>
      <c r="C18" s="453">
        <v>290</v>
      </c>
      <c r="D18" s="334">
        <f t="shared" si="0"/>
        <v>6786</v>
      </c>
      <c r="E18" s="335">
        <f t="shared" si="1"/>
        <v>433.06666666666666</v>
      </c>
      <c r="F18" s="362">
        <f t="shared" si="1"/>
        <v>19.333333333333332</v>
      </c>
      <c r="G18" s="337">
        <f t="shared" si="2"/>
        <v>452.4</v>
      </c>
    </row>
    <row r="19" spans="1:7" ht="12.75">
      <c r="A19" s="181" t="s">
        <v>34</v>
      </c>
      <c r="B19" s="456">
        <v>380</v>
      </c>
      <c r="C19" s="361"/>
      <c r="D19" s="334">
        <f t="shared" si="0"/>
        <v>380</v>
      </c>
      <c r="E19" s="335">
        <f t="shared" si="1"/>
        <v>25.333333333333332</v>
      </c>
      <c r="F19" s="362"/>
      <c r="G19" s="337">
        <f t="shared" si="2"/>
        <v>25.333333333333332</v>
      </c>
    </row>
    <row r="20" spans="1:7" ht="12.75">
      <c r="A20" s="181" t="s">
        <v>35</v>
      </c>
      <c r="B20" s="456">
        <v>2387</v>
      </c>
      <c r="C20" s="453">
        <v>271</v>
      </c>
      <c r="D20" s="334">
        <f t="shared" si="0"/>
        <v>2658</v>
      </c>
      <c r="E20" s="335">
        <f t="shared" si="1"/>
        <v>159.13333333333333</v>
      </c>
      <c r="F20" s="362">
        <f t="shared" si="1"/>
        <v>18.066666666666666</v>
      </c>
      <c r="G20" s="337">
        <f t="shared" si="2"/>
        <v>177.2</v>
      </c>
    </row>
    <row r="21" spans="1:7" ht="12.75">
      <c r="A21" s="181" t="s">
        <v>121</v>
      </c>
      <c r="B21" s="456">
        <v>36</v>
      </c>
      <c r="C21" s="361"/>
      <c r="D21" s="334">
        <f t="shared" si="0"/>
        <v>36</v>
      </c>
      <c r="E21" s="335">
        <f t="shared" si="1"/>
        <v>2.4</v>
      </c>
      <c r="F21" s="362"/>
      <c r="G21" s="337">
        <f t="shared" si="2"/>
        <v>2.4</v>
      </c>
    </row>
    <row r="22" spans="1:7" ht="12.75">
      <c r="A22" s="181" t="s">
        <v>36</v>
      </c>
      <c r="B22" s="456">
        <v>7356</v>
      </c>
      <c r="C22" s="453">
        <v>537</v>
      </c>
      <c r="D22" s="334">
        <f t="shared" si="0"/>
        <v>7893</v>
      </c>
      <c r="E22" s="335">
        <f t="shared" si="1"/>
        <v>490.4</v>
      </c>
      <c r="F22" s="362">
        <f t="shared" si="1"/>
        <v>35.8</v>
      </c>
      <c r="G22" s="337">
        <f t="shared" si="2"/>
        <v>526.2</v>
      </c>
    </row>
    <row r="23" spans="1:7" ht="12.75">
      <c r="A23" s="181" t="s">
        <v>37</v>
      </c>
      <c r="B23" s="456">
        <v>274</v>
      </c>
      <c r="C23" s="361"/>
      <c r="D23" s="334">
        <f t="shared" si="0"/>
        <v>274</v>
      </c>
      <c r="E23" s="335">
        <f t="shared" si="1"/>
        <v>18.266666666666666</v>
      </c>
      <c r="F23" s="362">
        <f t="shared" si="1"/>
        <v>0</v>
      </c>
      <c r="G23" s="337">
        <f t="shared" si="2"/>
        <v>18.266666666666666</v>
      </c>
    </row>
    <row r="24" spans="1:7" ht="12.75">
      <c r="A24" s="181" t="s">
        <v>38</v>
      </c>
      <c r="B24" s="456">
        <v>116</v>
      </c>
      <c r="C24" s="251"/>
      <c r="D24" s="334">
        <f t="shared" si="0"/>
        <v>116</v>
      </c>
      <c r="E24" s="335">
        <f t="shared" si="1"/>
        <v>7.733333333333333</v>
      </c>
      <c r="F24" s="362"/>
      <c r="G24" s="337">
        <f t="shared" si="2"/>
        <v>7.733333333333333</v>
      </c>
    </row>
    <row r="25" spans="1:7" ht="12.75">
      <c r="A25" s="181" t="s">
        <v>39</v>
      </c>
      <c r="B25" s="250"/>
      <c r="C25" s="361"/>
      <c r="D25" s="334">
        <f t="shared" si="0"/>
        <v>0</v>
      </c>
      <c r="E25" s="335">
        <f t="shared" si="1"/>
        <v>0</v>
      </c>
      <c r="F25" s="362"/>
      <c r="G25" s="337">
        <f t="shared" si="2"/>
        <v>0</v>
      </c>
    </row>
    <row r="26" spans="1:7" ht="12.75">
      <c r="A26" s="181" t="s">
        <v>41</v>
      </c>
      <c r="B26" s="456">
        <v>649</v>
      </c>
      <c r="C26" s="43">
        <v>1143</v>
      </c>
      <c r="D26" s="334">
        <f t="shared" si="0"/>
        <v>1792</v>
      </c>
      <c r="E26" s="335">
        <f t="shared" si="1"/>
        <v>43.266666666666666</v>
      </c>
      <c r="F26" s="362">
        <f t="shared" si="1"/>
        <v>76.2</v>
      </c>
      <c r="G26" s="337">
        <f t="shared" si="2"/>
        <v>119.46666666666667</v>
      </c>
    </row>
    <row r="27" spans="1:7" ht="12.75">
      <c r="A27" s="181" t="s">
        <v>40</v>
      </c>
      <c r="B27" s="456">
        <v>7125</v>
      </c>
      <c r="C27" s="43">
        <v>342</v>
      </c>
      <c r="D27" s="334">
        <f t="shared" si="0"/>
        <v>7467</v>
      </c>
      <c r="E27" s="335">
        <f t="shared" si="1"/>
        <v>475</v>
      </c>
      <c r="F27" s="362">
        <f t="shared" si="1"/>
        <v>22.8</v>
      </c>
      <c r="G27" s="337">
        <f t="shared" si="2"/>
        <v>497.8</v>
      </c>
    </row>
    <row r="28" spans="1:7" ht="12.75">
      <c r="A28" s="181" t="s">
        <v>165</v>
      </c>
      <c r="B28" s="456">
        <v>106</v>
      </c>
      <c r="C28" s="251"/>
      <c r="D28" s="334">
        <f t="shared" si="0"/>
        <v>106</v>
      </c>
      <c r="E28" s="335">
        <f t="shared" si="1"/>
        <v>7.066666666666666</v>
      </c>
      <c r="F28" s="362"/>
      <c r="G28" s="337">
        <f t="shared" si="2"/>
        <v>7.066666666666666</v>
      </c>
    </row>
    <row r="29" spans="1:7" ht="12.75">
      <c r="A29" s="181" t="s">
        <v>42</v>
      </c>
      <c r="B29" s="456">
        <v>110</v>
      </c>
      <c r="C29" s="361"/>
      <c r="D29" s="334">
        <f t="shared" si="0"/>
        <v>110</v>
      </c>
      <c r="E29" s="335">
        <f t="shared" si="1"/>
        <v>7.333333333333333</v>
      </c>
      <c r="F29" s="362"/>
      <c r="G29" s="337">
        <f t="shared" si="2"/>
        <v>7.333333333333333</v>
      </c>
    </row>
    <row r="30" spans="1:7" ht="12.75">
      <c r="A30" s="181" t="s">
        <v>156</v>
      </c>
      <c r="B30" s="456">
        <v>34</v>
      </c>
      <c r="C30" s="361"/>
      <c r="D30" s="334">
        <f t="shared" si="0"/>
        <v>34</v>
      </c>
      <c r="E30" s="335">
        <f>B30/15</f>
        <v>2.2666666666666666</v>
      </c>
      <c r="F30" s="362"/>
      <c r="G30" s="337">
        <f>SUM(C30,B30)/15</f>
        <v>2.2666666666666666</v>
      </c>
    </row>
    <row r="31" spans="1:7" ht="12.75">
      <c r="A31" s="181" t="s">
        <v>43</v>
      </c>
      <c r="B31" s="456">
        <v>194</v>
      </c>
      <c r="C31" s="361"/>
      <c r="D31" s="334">
        <f t="shared" si="0"/>
        <v>194</v>
      </c>
      <c r="E31" s="335">
        <f>B31/15</f>
        <v>12.933333333333334</v>
      </c>
      <c r="F31" s="362">
        <f t="shared" si="1"/>
        <v>0</v>
      </c>
      <c r="G31" s="337">
        <f>SUM(C31,B31)/15</f>
        <v>12.933333333333334</v>
      </c>
    </row>
    <row r="32" spans="1:7" ht="12.75">
      <c r="A32" s="181" t="s">
        <v>44</v>
      </c>
      <c r="B32" s="456">
        <v>8683</v>
      </c>
      <c r="C32" s="43">
        <v>250</v>
      </c>
      <c r="D32" s="334">
        <f t="shared" si="0"/>
        <v>8933</v>
      </c>
      <c r="E32" s="335">
        <f t="shared" si="1"/>
        <v>578.8666666666667</v>
      </c>
      <c r="F32" s="362">
        <f t="shared" si="1"/>
        <v>16.666666666666668</v>
      </c>
      <c r="G32" s="337">
        <f t="shared" si="2"/>
        <v>595.5333333333333</v>
      </c>
    </row>
    <row r="33" spans="1:7" ht="12.75">
      <c r="A33" s="181" t="s">
        <v>45</v>
      </c>
      <c r="B33" s="456">
        <v>324</v>
      </c>
      <c r="C33" s="43">
        <v>97</v>
      </c>
      <c r="D33" s="334">
        <f t="shared" si="0"/>
        <v>421</v>
      </c>
      <c r="E33" s="335">
        <f t="shared" si="1"/>
        <v>21.6</v>
      </c>
      <c r="F33" s="362">
        <f t="shared" si="1"/>
        <v>6.466666666666667</v>
      </c>
      <c r="G33" s="337">
        <f t="shared" si="2"/>
        <v>28.066666666666666</v>
      </c>
    </row>
    <row r="34" spans="1:7" ht="12.75">
      <c r="A34" s="181" t="s">
        <v>46</v>
      </c>
      <c r="B34" s="456">
        <v>3117</v>
      </c>
      <c r="C34" s="43">
        <v>191</v>
      </c>
      <c r="D34" s="334">
        <f t="shared" si="0"/>
        <v>3308</v>
      </c>
      <c r="E34" s="335">
        <f t="shared" si="1"/>
        <v>207.8</v>
      </c>
      <c r="F34" s="362">
        <f t="shared" si="1"/>
        <v>12.733333333333333</v>
      </c>
      <c r="G34" s="337">
        <f t="shared" si="2"/>
        <v>220.53333333333333</v>
      </c>
    </row>
    <row r="35" spans="1:7" ht="12.75">
      <c r="A35" s="181" t="s">
        <v>148</v>
      </c>
      <c r="B35" s="456">
        <v>45</v>
      </c>
      <c r="C35" s="361"/>
      <c r="D35" s="334">
        <f t="shared" si="0"/>
        <v>45</v>
      </c>
      <c r="E35" s="335">
        <f t="shared" si="1"/>
        <v>3</v>
      </c>
      <c r="F35" s="362"/>
      <c r="G35" s="337">
        <f t="shared" si="2"/>
        <v>3</v>
      </c>
    </row>
    <row r="36" spans="1:7" ht="12.75">
      <c r="A36" s="181" t="s">
        <v>174</v>
      </c>
      <c r="B36" s="456">
        <v>51</v>
      </c>
      <c r="C36" s="361"/>
      <c r="D36" s="334">
        <f t="shared" si="0"/>
        <v>51</v>
      </c>
      <c r="E36" s="335">
        <f t="shared" si="1"/>
        <v>3.4</v>
      </c>
      <c r="F36" s="362"/>
      <c r="G36" s="337">
        <f t="shared" si="2"/>
        <v>3.4</v>
      </c>
    </row>
    <row r="37" spans="1:7" ht="12.75">
      <c r="A37" s="181" t="s">
        <v>48</v>
      </c>
      <c r="B37" s="456">
        <v>2130</v>
      </c>
      <c r="C37" s="43">
        <v>195</v>
      </c>
      <c r="D37" s="334">
        <f t="shared" si="0"/>
        <v>2325</v>
      </c>
      <c r="E37" s="335">
        <f t="shared" si="1"/>
        <v>142</v>
      </c>
      <c r="F37" s="362">
        <f t="shared" si="1"/>
        <v>13</v>
      </c>
      <c r="G37" s="337">
        <f t="shared" si="2"/>
        <v>155</v>
      </c>
    </row>
    <row r="38" spans="1:7" ht="12.75">
      <c r="A38" s="181" t="s">
        <v>49</v>
      </c>
      <c r="B38" s="456">
        <v>2578</v>
      </c>
      <c r="C38" s="43">
        <v>206</v>
      </c>
      <c r="D38" s="334">
        <f t="shared" si="0"/>
        <v>2784</v>
      </c>
      <c r="E38" s="335">
        <f t="shared" si="1"/>
        <v>171.86666666666667</v>
      </c>
      <c r="F38" s="362">
        <f t="shared" si="1"/>
        <v>13.733333333333333</v>
      </c>
      <c r="G38" s="337">
        <f t="shared" si="2"/>
        <v>185.6</v>
      </c>
    </row>
    <row r="39" spans="1:7" ht="12.75">
      <c r="A39" s="181" t="s">
        <v>50</v>
      </c>
      <c r="B39" s="456">
        <v>3399</v>
      </c>
      <c r="C39" s="43">
        <v>204</v>
      </c>
      <c r="D39" s="334">
        <f t="shared" si="0"/>
        <v>3603</v>
      </c>
      <c r="E39" s="335">
        <f t="shared" si="1"/>
        <v>226.6</v>
      </c>
      <c r="F39" s="362">
        <f t="shared" si="1"/>
        <v>13.6</v>
      </c>
      <c r="G39" s="337">
        <f t="shared" si="2"/>
        <v>240.2</v>
      </c>
    </row>
    <row r="40" spans="1:7" ht="12.75">
      <c r="A40" s="181" t="s">
        <v>51</v>
      </c>
      <c r="B40" s="456">
        <v>6314</v>
      </c>
      <c r="C40" s="43">
        <v>1145</v>
      </c>
      <c r="D40" s="334">
        <f t="shared" si="0"/>
        <v>7459</v>
      </c>
      <c r="E40" s="335">
        <f t="shared" si="1"/>
        <v>420.93333333333334</v>
      </c>
      <c r="F40" s="362">
        <f t="shared" si="1"/>
        <v>76.33333333333333</v>
      </c>
      <c r="G40" s="337">
        <f t="shared" si="2"/>
        <v>497.26666666666665</v>
      </c>
    </row>
    <row r="41" spans="1:7" ht="12.75">
      <c r="A41" s="181" t="s">
        <v>52</v>
      </c>
      <c r="B41" s="456">
        <v>2024</v>
      </c>
      <c r="C41" s="43"/>
      <c r="D41" s="334">
        <f t="shared" si="0"/>
        <v>2024</v>
      </c>
      <c r="E41" s="335">
        <f t="shared" si="1"/>
        <v>134.93333333333334</v>
      </c>
      <c r="F41" s="362"/>
      <c r="G41" s="337">
        <f t="shared" si="2"/>
        <v>134.93333333333334</v>
      </c>
    </row>
    <row r="42" spans="1:7" ht="12.75">
      <c r="A42" s="181" t="s">
        <v>53</v>
      </c>
      <c r="B42" s="456">
        <v>4051</v>
      </c>
      <c r="C42" s="43">
        <v>193</v>
      </c>
      <c r="D42" s="334">
        <f t="shared" si="0"/>
        <v>4244</v>
      </c>
      <c r="E42" s="335">
        <f t="shared" si="1"/>
        <v>270.06666666666666</v>
      </c>
      <c r="F42" s="362">
        <f t="shared" si="1"/>
        <v>12.866666666666667</v>
      </c>
      <c r="G42" s="337">
        <f t="shared" si="2"/>
        <v>282.93333333333334</v>
      </c>
    </row>
    <row r="43" spans="1:7" ht="12.75">
      <c r="A43" s="181" t="s">
        <v>54</v>
      </c>
      <c r="B43" s="456">
        <v>1401</v>
      </c>
      <c r="C43" s="43">
        <v>308</v>
      </c>
      <c r="D43" s="334">
        <f t="shared" si="0"/>
        <v>1709</v>
      </c>
      <c r="E43" s="335">
        <f t="shared" si="1"/>
        <v>93.4</v>
      </c>
      <c r="F43" s="362">
        <f t="shared" si="1"/>
        <v>20.533333333333335</v>
      </c>
      <c r="G43" s="337">
        <f t="shared" si="2"/>
        <v>113.93333333333334</v>
      </c>
    </row>
    <row r="44" spans="1:7" ht="12.75">
      <c r="A44" s="181" t="s">
        <v>55</v>
      </c>
      <c r="B44" s="456">
        <v>1895</v>
      </c>
      <c r="C44" s="43">
        <v>123</v>
      </c>
      <c r="D44" s="334">
        <f t="shared" si="0"/>
        <v>2018</v>
      </c>
      <c r="E44" s="335">
        <f t="shared" si="1"/>
        <v>126.33333333333333</v>
      </c>
      <c r="F44" s="362">
        <f t="shared" si="1"/>
        <v>8.2</v>
      </c>
      <c r="G44" s="337">
        <f t="shared" si="2"/>
        <v>134.53333333333333</v>
      </c>
    </row>
    <row r="45" spans="1:7" ht="12.75">
      <c r="A45" s="181" t="s">
        <v>56</v>
      </c>
      <c r="B45" s="456">
        <v>1957</v>
      </c>
      <c r="C45" s="43">
        <v>1635</v>
      </c>
      <c r="D45" s="334">
        <f t="shared" si="0"/>
        <v>3592</v>
      </c>
      <c r="E45" s="335">
        <f t="shared" si="1"/>
        <v>130.46666666666667</v>
      </c>
      <c r="F45" s="362">
        <f t="shared" si="1"/>
        <v>109</v>
      </c>
      <c r="G45" s="337">
        <f t="shared" si="2"/>
        <v>239.46666666666667</v>
      </c>
    </row>
    <row r="46" spans="1:7" ht="12.75">
      <c r="A46" s="181" t="s">
        <v>105</v>
      </c>
      <c r="B46" s="456">
        <v>147</v>
      </c>
      <c r="C46" s="361"/>
      <c r="D46" s="334">
        <f t="shared" si="0"/>
        <v>147</v>
      </c>
      <c r="E46" s="335">
        <f t="shared" si="1"/>
        <v>9.8</v>
      </c>
      <c r="F46" s="362"/>
      <c r="G46" s="337">
        <f t="shared" si="2"/>
        <v>9.8</v>
      </c>
    </row>
    <row r="47" spans="1:7" ht="12.75">
      <c r="A47" s="19" t="s">
        <v>57</v>
      </c>
      <c r="B47" s="204">
        <f aca="true" t="shared" si="3" ref="B47:G47">SUM(B9:B46)</f>
        <v>76576</v>
      </c>
      <c r="C47" s="205">
        <f t="shared" si="3"/>
        <v>8235</v>
      </c>
      <c r="D47" s="218">
        <f t="shared" si="3"/>
        <v>84811</v>
      </c>
      <c r="E47" s="364">
        <f t="shared" si="3"/>
        <v>5105.066666666667</v>
      </c>
      <c r="F47" s="365">
        <f t="shared" si="3"/>
        <v>549</v>
      </c>
      <c r="G47" s="366">
        <f t="shared" si="3"/>
        <v>5654.0666666666675</v>
      </c>
    </row>
    <row r="48" spans="1:7" ht="12.75">
      <c r="A48" s="189" t="s">
        <v>8</v>
      </c>
      <c r="B48" s="327"/>
      <c r="C48" s="328"/>
      <c r="D48" s="329"/>
      <c r="E48" s="330"/>
      <c r="F48" s="331"/>
      <c r="G48" s="332"/>
    </row>
    <row r="49" spans="1:7" ht="12.75">
      <c r="A49" s="47" t="s">
        <v>30</v>
      </c>
      <c r="B49" s="137"/>
      <c r="C49" s="333"/>
      <c r="D49" s="334">
        <f>SUM(B49:C49)</f>
        <v>0</v>
      </c>
      <c r="E49" s="335">
        <f aca="true" t="shared" si="4" ref="E49:E63">B49/15</f>
        <v>0</v>
      </c>
      <c r="F49" s="336"/>
      <c r="G49" s="337">
        <f aca="true" t="shared" si="5" ref="G49:G63">SUM(C49,B49)/15</f>
        <v>0</v>
      </c>
    </row>
    <row r="50" spans="1:7" ht="12.75">
      <c r="A50" s="47" t="s">
        <v>33</v>
      </c>
      <c r="B50" s="137"/>
      <c r="C50" s="333"/>
      <c r="D50" s="334">
        <f>SUM(B50:C50)</f>
        <v>0</v>
      </c>
      <c r="E50" s="335"/>
      <c r="F50" s="336"/>
      <c r="G50" s="337"/>
    </row>
    <row r="51" spans="1:7" ht="12.75">
      <c r="A51" s="47" t="s">
        <v>34</v>
      </c>
      <c r="B51" s="137">
        <v>196</v>
      </c>
      <c r="C51" s="333"/>
      <c r="D51" s="334">
        <f aca="true" t="shared" si="6" ref="D51:D63">SUM(B51:C51)</f>
        <v>196</v>
      </c>
      <c r="E51" s="335">
        <f t="shared" si="4"/>
        <v>13.066666666666666</v>
      </c>
      <c r="F51" s="336"/>
      <c r="G51" s="337">
        <f t="shared" si="5"/>
        <v>13.066666666666666</v>
      </c>
    </row>
    <row r="52" spans="1:7" ht="12.75">
      <c r="A52" s="47" t="s">
        <v>36</v>
      </c>
      <c r="B52" s="137">
        <v>144</v>
      </c>
      <c r="C52" s="333"/>
      <c r="D52" s="334">
        <f t="shared" si="6"/>
        <v>144</v>
      </c>
      <c r="E52" s="335">
        <f t="shared" si="4"/>
        <v>9.6</v>
      </c>
      <c r="F52" s="336"/>
      <c r="G52" s="337">
        <f t="shared" si="5"/>
        <v>9.6</v>
      </c>
    </row>
    <row r="53" spans="1:7" ht="12.75">
      <c r="A53" s="47" t="s">
        <v>169</v>
      </c>
      <c r="B53" s="137">
        <v>36</v>
      </c>
      <c r="C53" s="333"/>
      <c r="D53" s="334">
        <f t="shared" si="6"/>
        <v>36</v>
      </c>
      <c r="E53" s="335">
        <f t="shared" si="4"/>
        <v>2.4</v>
      </c>
      <c r="F53" s="336"/>
      <c r="G53" s="337">
        <f t="shared" si="5"/>
        <v>2.4</v>
      </c>
    </row>
    <row r="54" spans="1:7" ht="12.75">
      <c r="A54" s="47" t="s">
        <v>44</v>
      </c>
      <c r="B54" s="137">
        <v>138</v>
      </c>
      <c r="C54" s="333"/>
      <c r="D54" s="334">
        <f t="shared" si="6"/>
        <v>138</v>
      </c>
      <c r="E54" s="335">
        <f t="shared" si="4"/>
        <v>9.2</v>
      </c>
      <c r="F54" s="336"/>
      <c r="G54" s="337">
        <f t="shared" si="5"/>
        <v>9.2</v>
      </c>
    </row>
    <row r="55" spans="1:7" ht="12.75">
      <c r="A55" s="47" t="s">
        <v>43</v>
      </c>
      <c r="B55" s="137">
        <v>48</v>
      </c>
      <c r="C55" s="333"/>
      <c r="D55" s="334">
        <f t="shared" si="6"/>
        <v>48</v>
      </c>
      <c r="E55" s="335">
        <f t="shared" si="4"/>
        <v>3.2</v>
      </c>
      <c r="F55" s="336"/>
      <c r="G55" s="337">
        <f t="shared" si="5"/>
        <v>3.2</v>
      </c>
    </row>
    <row r="56" spans="1:7" ht="12.75">
      <c r="A56" s="47" t="s">
        <v>166</v>
      </c>
      <c r="B56" s="137">
        <v>15</v>
      </c>
      <c r="C56" s="333"/>
      <c r="D56" s="334">
        <f t="shared" si="6"/>
        <v>15</v>
      </c>
      <c r="E56" s="335">
        <f t="shared" si="4"/>
        <v>1</v>
      </c>
      <c r="F56" s="336"/>
      <c r="G56" s="337">
        <f t="shared" si="5"/>
        <v>1</v>
      </c>
    </row>
    <row r="57" spans="1:7" ht="12.75">
      <c r="A57" s="47" t="s">
        <v>48</v>
      </c>
      <c r="B57" s="137">
        <v>66</v>
      </c>
      <c r="C57" s="333"/>
      <c r="D57" s="334">
        <f t="shared" si="6"/>
        <v>66</v>
      </c>
      <c r="E57" s="335">
        <f t="shared" si="4"/>
        <v>4.4</v>
      </c>
      <c r="F57" s="336"/>
      <c r="G57" s="337">
        <f t="shared" si="5"/>
        <v>4.4</v>
      </c>
    </row>
    <row r="58" spans="1:7" ht="12.75">
      <c r="A58" s="47" t="s">
        <v>49</v>
      </c>
      <c r="B58" s="137"/>
      <c r="C58" s="333"/>
      <c r="D58" s="334">
        <f t="shared" si="6"/>
        <v>0</v>
      </c>
      <c r="E58" s="335"/>
      <c r="F58" s="336"/>
      <c r="G58" s="337"/>
    </row>
    <row r="59" spans="1:7" ht="12.75">
      <c r="A59" s="47" t="s">
        <v>51</v>
      </c>
      <c r="B59" s="137">
        <v>62</v>
      </c>
      <c r="C59" s="333"/>
      <c r="D59" s="334">
        <f t="shared" si="6"/>
        <v>62</v>
      </c>
      <c r="E59" s="335">
        <f t="shared" si="4"/>
        <v>4.133333333333334</v>
      </c>
      <c r="F59" s="336"/>
      <c r="G59" s="337">
        <f t="shared" si="5"/>
        <v>4.133333333333334</v>
      </c>
    </row>
    <row r="60" spans="1:7" ht="12.75">
      <c r="A60" s="47" t="s">
        <v>50</v>
      </c>
      <c r="B60" s="137">
        <v>96</v>
      </c>
      <c r="C60" s="333"/>
      <c r="D60" s="334">
        <f t="shared" si="6"/>
        <v>96</v>
      </c>
      <c r="E60" s="335">
        <f t="shared" si="4"/>
        <v>6.4</v>
      </c>
      <c r="F60" s="336"/>
      <c r="G60" s="337">
        <f t="shared" si="5"/>
        <v>6.4</v>
      </c>
    </row>
    <row r="61" spans="1:7" ht="12.75">
      <c r="A61" s="47" t="s">
        <v>52</v>
      </c>
      <c r="B61" s="137">
        <v>0</v>
      </c>
      <c r="C61" s="333"/>
      <c r="D61" s="334">
        <f t="shared" si="6"/>
        <v>0</v>
      </c>
      <c r="E61" s="335">
        <f t="shared" si="4"/>
        <v>0</v>
      </c>
      <c r="F61" s="336"/>
      <c r="G61" s="337">
        <f t="shared" si="5"/>
        <v>0</v>
      </c>
    </row>
    <row r="62" spans="1:7" ht="12.75">
      <c r="A62" s="47" t="s">
        <v>56</v>
      </c>
      <c r="B62" s="137">
        <v>180</v>
      </c>
      <c r="C62" s="333"/>
      <c r="D62" s="334">
        <f t="shared" si="6"/>
        <v>180</v>
      </c>
      <c r="E62" s="335">
        <f t="shared" si="4"/>
        <v>12</v>
      </c>
      <c r="F62" s="336"/>
      <c r="G62" s="337">
        <f t="shared" si="5"/>
        <v>12</v>
      </c>
    </row>
    <row r="63" spans="1:7" ht="12.75">
      <c r="A63" s="47" t="s">
        <v>99</v>
      </c>
      <c r="B63" s="137"/>
      <c r="C63" s="333"/>
      <c r="D63" s="334">
        <f t="shared" si="6"/>
        <v>0</v>
      </c>
      <c r="E63" s="335">
        <f t="shared" si="4"/>
        <v>0</v>
      </c>
      <c r="F63" s="338"/>
      <c r="G63" s="337">
        <f t="shared" si="5"/>
        <v>0</v>
      </c>
    </row>
    <row r="64" spans="1:7" ht="12.75">
      <c r="A64" s="198" t="s">
        <v>168</v>
      </c>
      <c r="B64" s="339">
        <f>SUM(B49:B63)</f>
        <v>981</v>
      </c>
      <c r="C64" s="212"/>
      <c r="D64" s="340">
        <f>SUM(D49:D63)</f>
        <v>981</v>
      </c>
      <c r="E64" s="341">
        <f>SUM(E49:E63)</f>
        <v>65.4</v>
      </c>
      <c r="F64" s="211"/>
      <c r="G64" s="342">
        <f>SUM(G49:G63)</f>
        <v>65.4</v>
      </c>
    </row>
    <row r="65" spans="1:7" ht="12.75">
      <c r="A65" s="354" t="s">
        <v>58</v>
      </c>
      <c r="B65" s="360"/>
      <c r="C65" s="367"/>
      <c r="D65" s="368"/>
      <c r="E65" s="358"/>
      <c r="F65" s="369"/>
      <c r="G65" s="368"/>
    </row>
    <row r="66" spans="1:7" ht="12.75">
      <c r="A66" s="181" t="s">
        <v>59</v>
      </c>
      <c r="B66" s="456">
        <v>2746</v>
      </c>
      <c r="C66" s="43">
        <v>972</v>
      </c>
      <c r="D66" s="370">
        <f aca="true" t="shared" si="7" ref="D66:D79">SUM(B66+C66)</f>
        <v>3718</v>
      </c>
      <c r="E66" s="371">
        <f aca="true" t="shared" si="8" ref="E66:F79">B66/15</f>
        <v>183.06666666666666</v>
      </c>
      <c r="F66" s="372">
        <f t="shared" si="8"/>
        <v>64.8</v>
      </c>
      <c r="G66" s="373">
        <f aca="true" t="shared" si="9" ref="G66:G79">SUM(C66,B66)/15</f>
        <v>247.86666666666667</v>
      </c>
    </row>
    <row r="67" spans="1:7" ht="12.75">
      <c r="A67" s="181" t="s">
        <v>60</v>
      </c>
      <c r="B67" s="456">
        <v>453</v>
      </c>
      <c r="C67" s="43"/>
      <c r="D67" s="370">
        <f t="shared" si="7"/>
        <v>453</v>
      </c>
      <c r="E67" s="371">
        <f t="shared" si="8"/>
        <v>30.2</v>
      </c>
      <c r="F67" s="372"/>
      <c r="G67" s="373">
        <f t="shared" si="9"/>
        <v>30.2</v>
      </c>
    </row>
    <row r="68" spans="1:7" ht="12.75">
      <c r="A68" s="181" t="s">
        <v>5</v>
      </c>
      <c r="B68" s="456">
        <v>22</v>
      </c>
      <c r="C68" s="43"/>
      <c r="D68" s="370">
        <f t="shared" si="7"/>
        <v>22</v>
      </c>
      <c r="E68" s="371">
        <f t="shared" si="8"/>
        <v>1.4666666666666666</v>
      </c>
      <c r="F68" s="372"/>
      <c r="G68" s="373">
        <f t="shared" si="9"/>
        <v>1.4666666666666666</v>
      </c>
    </row>
    <row r="69" spans="1:7" ht="12.75">
      <c r="A69" s="181" t="s">
        <v>61</v>
      </c>
      <c r="B69" s="456">
        <v>1071</v>
      </c>
      <c r="C69" s="43">
        <v>1114</v>
      </c>
      <c r="D69" s="370">
        <f t="shared" si="7"/>
        <v>2185</v>
      </c>
      <c r="E69" s="335">
        <f t="shared" si="8"/>
        <v>71.4</v>
      </c>
      <c r="F69" s="362">
        <f t="shared" si="8"/>
        <v>74.26666666666667</v>
      </c>
      <c r="G69" s="337">
        <f t="shared" si="9"/>
        <v>145.66666666666666</v>
      </c>
    </row>
    <row r="70" spans="1:7" ht="12.75">
      <c r="A70" s="181" t="s">
        <v>106</v>
      </c>
      <c r="B70" s="456"/>
      <c r="C70" s="43">
        <v>64</v>
      </c>
      <c r="D70" s="370">
        <f t="shared" si="7"/>
        <v>64</v>
      </c>
      <c r="E70" s="335"/>
      <c r="F70" s="362"/>
      <c r="G70" s="337">
        <f t="shared" si="9"/>
        <v>4.266666666666667</v>
      </c>
    </row>
    <row r="71" spans="1:7" ht="12.75">
      <c r="A71" s="181" t="s">
        <v>62</v>
      </c>
      <c r="B71" s="456">
        <v>1731</v>
      </c>
      <c r="C71" s="43">
        <v>871</v>
      </c>
      <c r="D71" s="370">
        <f t="shared" si="7"/>
        <v>2602</v>
      </c>
      <c r="E71" s="335">
        <f t="shared" si="8"/>
        <v>115.4</v>
      </c>
      <c r="F71" s="362">
        <f t="shared" si="8"/>
        <v>58.06666666666667</v>
      </c>
      <c r="G71" s="337">
        <f t="shared" si="9"/>
        <v>173.46666666666667</v>
      </c>
    </row>
    <row r="72" spans="1:7" ht="12.75">
      <c r="A72" s="181" t="s">
        <v>63</v>
      </c>
      <c r="B72" s="456">
        <v>624</v>
      </c>
      <c r="C72" s="43">
        <v>218</v>
      </c>
      <c r="D72" s="370">
        <f t="shared" si="7"/>
        <v>842</v>
      </c>
      <c r="E72" s="335">
        <f t="shared" si="8"/>
        <v>41.6</v>
      </c>
      <c r="F72" s="362">
        <f t="shared" si="8"/>
        <v>14.533333333333333</v>
      </c>
      <c r="G72" s="337">
        <f t="shared" si="9"/>
        <v>56.13333333333333</v>
      </c>
    </row>
    <row r="73" spans="1:7" ht="12.75">
      <c r="A73" s="181" t="s">
        <v>64</v>
      </c>
      <c r="B73" s="456"/>
      <c r="C73" s="43">
        <v>462</v>
      </c>
      <c r="D73" s="370">
        <f t="shared" si="7"/>
        <v>462</v>
      </c>
      <c r="E73" s="335"/>
      <c r="F73" s="362">
        <f t="shared" si="8"/>
        <v>30.8</v>
      </c>
      <c r="G73" s="337">
        <f t="shared" si="9"/>
        <v>30.8</v>
      </c>
    </row>
    <row r="74" spans="1:7" ht="12.75">
      <c r="A74" s="181" t="s">
        <v>65</v>
      </c>
      <c r="B74" s="456">
        <v>2131</v>
      </c>
      <c r="C74" s="43">
        <v>120</v>
      </c>
      <c r="D74" s="370">
        <f t="shared" si="7"/>
        <v>2251</v>
      </c>
      <c r="E74" s="335">
        <f t="shared" si="8"/>
        <v>142.06666666666666</v>
      </c>
      <c r="F74" s="362">
        <f t="shared" si="8"/>
        <v>8</v>
      </c>
      <c r="G74" s="337">
        <f t="shared" si="9"/>
        <v>150.06666666666666</v>
      </c>
    </row>
    <row r="75" spans="1:7" ht="12.75">
      <c r="A75" s="181" t="s">
        <v>111</v>
      </c>
      <c r="B75" s="456"/>
      <c r="C75" s="43">
        <v>1688</v>
      </c>
      <c r="D75" s="370">
        <f t="shared" si="7"/>
        <v>1688</v>
      </c>
      <c r="E75" s="335"/>
      <c r="F75" s="362">
        <f t="shared" si="8"/>
        <v>112.53333333333333</v>
      </c>
      <c r="G75" s="337">
        <f t="shared" si="9"/>
        <v>112.53333333333333</v>
      </c>
    </row>
    <row r="76" spans="1:7" ht="12.75">
      <c r="A76" s="181" t="s">
        <v>66</v>
      </c>
      <c r="B76" s="456">
        <v>1990</v>
      </c>
      <c r="C76" s="43">
        <v>690</v>
      </c>
      <c r="D76" s="370">
        <f t="shared" si="7"/>
        <v>2680</v>
      </c>
      <c r="E76" s="335">
        <f t="shared" si="8"/>
        <v>132.66666666666666</v>
      </c>
      <c r="F76" s="362">
        <f t="shared" si="8"/>
        <v>46</v>
      </c>
      <c r="G76" s="337">
        <f t="shared" si="9"/>
        <v>178.66666666666666</v>
      </c>
    </row>
    <row r="77" spans="1:7" ht="12.75">
      <c r="A77" s="181" t="s">
        <v>67</v>
      </c>
      <c r="B77" s="456">
        <v>1654</v>
      </c>
      <c r="C77" s="43">
        <v>1291</v>
      </c>
      <c r="D77" s="370">
        <f t="shared" si="7"/>
        <v>2945</v>
      </c>
      <c r="E77" s="335">
        <f t="shared" si="8"/>
        <v>110.26666666666667</v>
      </c>
      <c r="F77" s="362">
        <f t="shared" si="8"/>
        <v>86.06666666666666</v>
      </c>
      <c r="G77" s="337">
        <f t="shared" si="9"/>
        <v>196.33333333333334</v>
      </c>
    </row>
    <row r="78" spans="1:7" ht="12.75">
      <c r="A78" s="181" t="s">
        <v>68</v>
      </c>
      <c r="B78" s="456">
        <v>1947</v>
      </c>
      <c r="C78" s="43">
        <v>667</v>
      </c>
      <c r="D78" s="370">
        <f>SUM(B78+C78)</f>
        <v>2614</v>
      </c>
      <c r="E78" s="335">
        <f>B78/15</f>
        <v>129.8</v>
      </c>
      <c r="F78" s="362">
        <f>C78/15</f>
        <v>44.46666666666667</v>
      </c>
      <c r="G78" s="337">
        <f>SUM(C78,B78)/15</f>
        <v>174.26666666666668</v>
      </c>
    </row>
    <row r="79" spans="1:7" ht="12.75">
      <c r="A79" s="181" t="s">
        <v>104</v>
      </c>
      <c r="B79" s="363"/>
      <c r="C79" s="453">
        <v>137</v>
      </c>
      <c r="D79" s="370">
        <f t="shared" si="7"/>
        <v>137</v>
      </c>
      <c r="E79" s="335"/>
      <c r="F79" s="362">
        <f t="shared" si="8"/>
        <v>9.133333333333333</v>
      </c>
      <c r="G79" s="337">
        <f t="shared" si="9"/>
        <v>9.133333333333333</v>
      </c>
    </row>
    <row r="80" spans="1:7" ht="12.75">
      <c r="A80" s="19" t="s">
        <v>69</v>
      </c>
      <c r="B80" s="204">
        <f aca="true" t="shared" si="10" ref="B80:G80">SUM(B66:B79)</f>
        <v>14369</v>
      </c>
      <c r="C80" s="205">
        <f t="shared" si="10"/>
        <v>8294</v>
      </c>
      <c r="D80" s="374">
        <f t="shared" si="10"/>
        <v>22663</v>
      </c>
      <c r="E80" s="364">
        <f t="shared" si="10"/>
        <v>957.9333333333334</v>
      </c>
      <c r="F80" s="230">
        <f t="shared" si="10"/>
        <v>548.6666666666666</v>
      </c>
      <c r="G80" s="366">
        <f t="shared" si="10"/>
        <v>1510.8666666666666</v>
      </c>
    </row>
    <row r="81" spans="1:7" ht="12.75">
      <c r="A81" s="429" t="s">
        <v>70</v>
      </c>
      <c r="B81" s="430"/>
      <c r="C81" s="431"/>
      <c r="D81" s="432"/>
      <c r="E81" s="430"/>
      <c r="F81" s="433"/>
      <c r="G81" s="434"/>
    </row>
    <row r="82" spans="1:7" ht="12.75">
      <c r="A82" s="92" t="s">
        <v>126</v>
      </c>
      <c r="B82" s="440"/>
      <c r="C82" s="453">
        <v>443</v>
      </c>
      <c r="D82" s="435">
        <f>SUM(B82:C82)</f>
        <v>443</v>
      </c>
      <c r="E82" s="436"/>
      <c r="F82" s="437">
        <f aca="true" t="shared" si="11" ref="E82:F100">C82/15</f>
        <v>29.533333333333335</v>
      </c>
      <c r="G82" s="438">
        <f aca="true" t="shared" si="12" ref="G82:G100">SUM(E82:F82)</f>
        <v>29.533333333333335</v>
      </c>
    </row>
    <row r="83" spans="1:7" ht="12.75">
      <c r="A83" s="91" t="s">
        <v>71</v>
      </c>
      <c r="B83" s="456">
        <v>88</v>
      </c>
      <c r="C83" s="453">
        <v>1</v>
      </c>
      <c r="D83" s="435">
        <f aca="true" t="shared" si="13" ref="D83:D99">SUM(B83:C83)</f>
        <v>89</v>
      </c>
      <c r="E83" s="436">
        <f t="shared" si="11"/>
        <v>5.866666666666666</v>
      </c>
      <c r="F83" s="437">
        <f t="shared" si="11"/>
        <v>0.06666666666666667</v>
      </c>
      <c r="G83" s="438">
        <f t="shared" si="12"/>
        <v>5.933333333333333</v>
      </c>
    </row>
    <row r="84" spans="1:7" ht="12.75">
      <c r="A84" s="91" t="s">
        <v>72</v>
      </c>
      <c r="B84" s="456">
        <v>1368</v>
      </c>
      <c r="C84" s="453">
        <v>691</v>
      </c>
      <c r="D84" s="435">
        <f t="shared" si="13"/>
        <v>2059</v>
      </c>
      <c r="E84" s="436">
        <f t="shared" si="11"/>
        <v>91.2</v>
      </c>
      <c r="F84" s="437">
        <f t="shared" si="11"/>
        <v>46.06666666666667</v>
      </c>
      <c r="G84" s="438">
        <f t="shared" si="12"/>
        <v>137.26666666666668</v>
      </c>
    </row>
    <row r="85" spans="1:7" ht="12.75">
      <c r="A85" s="91" t="s">
        <v>73</v>
      </c>
      <c r="B85" s="440"/>
      <c r="C85" s="453">
        <v>1</v>
      </c>
      <c r="D85" s="435">
        <f t="shared" si="13"/>
        <v>1</v>
      </c>
      <c r="E85" s="436"/>
      <c r="F85" s="437">
        <f t="shared" si="11"/>
        <v>0.06666666666666667</v>
      </c>
      <c r="G85" s="438">
        <f t="shared" si="12"/>
        <v>0.06666666666666667</v>
      </c>
    </row>
    <row r="86" spans="1:7" ht="12.75">
      <c r="A86" s="91" t="s">
        <v>129</v>
      </c>
      <c r="B86" s="456">
        <v>2213</v>
      </c>
      <c r="C86" s="441">
        <v>2550</v>
      </c>
      <c r="D86" s="435">
        <f t="shared" si="13"/>
        <v>4763</v>
      </c>
      <c r="E86" s="436">
        <f t="shared" si="11"/>
        <v>147.53333333333333</v>
      </c>
      <c r="F86" s="437">
        <f t="shared" si="11"/>
        <v>170</v>
      </c>
      <c r="G86" s="438">
        <f t="shared" si="12"/>
        <v>317.5333333333333</v>
      </c>
    </row>
    <row r="87" spans="1:7" ht="12.75">
      <c r="A87" s="91" t="s">
        <v>74</v>
      </c>
      <c r="B87" s="456">
        <v>562</v>
      </c>
      <c r="C87" s="453">
        <v>547</v>
      </c>
      <c r="D87" s="435">
        <f t="shared" si="13"/>
        <v>1109</v>
      </c>
      <c r="E87" s="436">
        <f t="shared" si="11"/>
        <v>37.46666666666667</v>
      </c>
      <c r="F87" s="437">
        <f t="shared" si="11"/>
        <v>36.46666666666667</v>
      </c>
      <c r="G87" s="438">
        <f t="shared" si="12"/>
        <v>73.93333333333334</v>
      </c>
    </row>
    <row r="88" spans="1:7" ht="12.75">
      <c r="A88" s="91" t="s">
        <v>173</v>
      </c>
      <c r="B88" s="440"/>
      <c r="C88" s="441">
        <v>2441</v>
      </c>
      <c r="D88" s="435">
        <f t="shared" si="13"/>
        <v>2441</v>
      </c>
      <c r="E88" s="436"/>
      <c r="F88" s="437">
        <f t="shared" si="11"/>
        <v>162.73333333333332</v>
      </c>
      <c r="G88" s="438">
        <f t="shared" si="12"/>
        <v>162.73333333333332</v>
      </c>
    </row>
    <row r="89" spans="1:7" ht="12.75">
      <c r="A89" s="91" t="s">
        <v>153</v>
      </c>
      <c r="B89" s="456">
        <v>1269</v>
      </c>
      <c r="C89" s="43">
        <v>1321</v>
      </c>
      <c r="D89" s="435">
        <f t="shared" si="13"/>
        <v>2590</v>
      </c>
      <c r="E89" s="436">
        <f t="shared" si="11"/>
        <v>84.6</v>
      </c>
      <c r="F89" s="437">
        <f t="shared" si="11"/>
        <v>88.06666666666666</v>
      </c>
      <c r="G89" s="438">
        <f t="shared" si="12"/>
        <v>172.66666666666666</v>
      </c>
    </row>
    <row r="90" spans="1:7" ht="12.75">
      <c r="A90" s="91" t="s">
        <v>75</v>
      </c>
      <c r="B90" s="456">
        <v>292</v>
      </c>
      <c r="C90" s="43"/>
      <c r="D90" s="435">
        <f t="shared" si="13"/>
        <v>292</v>
      </c>
      <c r="E90" s="436">
        <f t="shared" si="11"/>
        <v>19.466666666666665</v>
      </c>
      <c r="F90" s="437"/>
      <c r="G90" s="438">
        <f t="shared" si="12"/>
        <v>19.466666666666665</v>
      </c>
    </row>
    <row r="91" spans="1:7" ht="12.75">
      <c r="A91" s="92" t="s">
        <v>138</v>
      </c>
      <c r="B91" s="85"/>
      <c r="C91" s="439"/>
      <c r="D91" s="435">
        <f t="shared" si="13"/>
        <v>0</v>
      </c>
      <c r="E91" s="436">
        <f t="shared" si="11"/>
        <v>0</v>
      </c>
      <c r="F91" s="437">
        <f t="shared" si="11"/>
        <v>0</v>
      </c>
      <c r="G91" s="438">
        <f t="shared" si="12"/>
        <v>0</v>
      </c>
    </row>
    <row r="92" spans="1:7" ht="12.75">
      <c r="A92" s="91" t="s">
        <v>76</v>
      </c>
      <c r="B92" s="440"/>
      <c r="C92" s="43">
        <v>45</v>
      </c>
      <c r="D92" s="435">
        <f t="shared" si="13"/>
        <v>45</v>
      </c>
      <c r="E92" s="436"/>
      <c r="F92" s="437">
        <f t="shared" si="11"/>
        <v>3</v>
      </c>
      <c r="G92" s="438">
        <f t="shared" si="12"/>
        <v>3</v>
      </c>
    </row>
    <row r="93" spans="1:7" ht="12.75">
      <c r="A93" s="91" t="s">
        <v>77</v>
      </c>
      <c r="B93" s="440"/>
      <c r="C93" s="43">
        <v>422</v>
      </c>
      <c r="D93" s="435">
        <f t="shared" si="13"/>
        <v>422</v>
      </c>
      <c r="E93" s="436"/>
      <c r="F93" s="437">
        <f t="shared" si="11"/>
        <v>28.133333333333333</v>
      </c>
      <c r="G93" s="438">
        <f t="shared" si="12"/>
        <v>28.133333333333333</v>
      </c>
    </row>
    <row r="94" spans="1:7" ht="12.75">
      <c r="A94" s="91" t="s">
        <v>78</v>
      </c>
      <c r="B94" s="85">
        <v>718</v>
      </c>
      <c r="C94" s="43">
        <v>1241</v>
      </c>
      <c r="D94" s="435">
        <f t="shared" si="13"/>
        <v>1959</v>
      </c>
      <c r="E94" s="436">
        <f t="shared" si="11"/>
        <v>47.86666666666667</v>
      </c>
      <c r="F94" s="437">
        <f t="shared" si="11"/>
        <v>82.73333333333333</v>
      </c>
      <c r="G94" s="438">
        <f t="shared" si="12"/>
        <v>130.6</v>
      </c>
    </row>
    <row r="95" spans="1:7" ht="12.75">
      <c r="A95" s="91" t="s">
        <v>79</v>
      </c>
      <c r="B95" s="85">
        <v>2231</v>
      </c>
      <c r="C95" s="43">
        <v>657</v>
      </c>
      <c r="D95" s="435">
        <f t="shared" si="13"/>
        <v>2888</v>
      </c>
      <c r="E95" s="436">
        <f t="shared" si="11"/>
        <v>148.73333333333332</v>
      </c>
      <c r="F95" s="437">
        <f t="shared" si="11"/>
        <v>43.8</v>
      </c>
      <c r="G95" s="438">
        <f t="shared" si="12"/>
        <v>192.5333333333333</v>
      </c>
    </row>
    <row r="96" spans="1:7" ht="12.75">
      <c r="A96" s="91" t="s">
        <v>80</v>
      </c>
      <c r="B96" s="456">
        <v>377</v>
      </c>
      <c r="C96" s="43">
        <v>210</v>
      </c>
      <c r="D96" s="435">
        <f t="shared" si="13"/>
        <v>587</v>
      </c>
      <c r="E96" s="436">
        <f t="shared" si="11"/>
        <v>25.133333333333333</v>
      </c>
      <c r="F96" s="437">
        <f t="shared" si="11"/>
        <v>14</v>
      </c>
      <c r="G96" s="438">
        <f t="shared" si="12"/>
        <v>39.13333333333333</v>
      </c>
    </row>
    <row r="97" spans="1:7" ht="12.75">
      <c r="A97" s="91" t="s">
        <v>81</v>
      </c>
      <c r="B97" s="456">
        <v>109</v>
      </c>
      <c r="C97" s="43">
        <v>169</v>
      </c>
      <c r="D97" s="435">
        <f t="shared" si="13"/>
        <v>278</v>
      </c>
      <c r="E97" s="436">
        <f t="shared" si="11"/>
        <v>7.266666666666667</v>
      </c>
      <c r="F97" s="437">
        <f t="shared" si="11"/>
        <v>11.266666666666667</v>
      </c>
      <c r="G97" s="438">
        <f t="shared" si="12"/>
        <v>18.533333333333335</v>
      </c>
    </row>
    <row r="98" spans="1:7" ht="12.75">
      <c r="A98" s="91" t="s">
        <v>47</v>
      </c>
      <c r="B98" s="456">
        <v>2456</v>
      </c>
      <c r="C98" s="453">
        <v>23</v>
      </c>
      <c r="D98" s="435">
        <f>SUM(B98+C98)</f>
        <v>2479</v>
      </c>
      <c r="E98" s="436">
        <f>B98/15</f>
        <v>163.73333333333332</v>
      </c>
      <c r="F98" s="443">
        <f>C98/15</f>
        <v>1.5333333333333334</v>
      </c>
      <c r="G98" s="444">
        <f>SUM(C98,B98)/15</f>
        <v>165.26666666666668</v>
      </c>
    </row>
    <row r="99" spans="1:7" ht="12.75">
      <c r="A99" s="91" t="s">
        <v>82</v>
      </c>
      <c r="B99" s="456">
        <v>946</v>
      </c>
      <c r="C99" s="453">
        <v>384</v>
      </c>
      <c r="D99" s="435">
        <f t="shared" si="13"/>
        <v>1330</v>
      </c>
      <c r="E99" s="436">
        <f t="shared" si="11"/>
        <v>63.06666666666667</v>
      </c>
      <c r="F99" s="437">
        <f t="shared" si="11"/>
        <v>25.6</v>
      </c>
      <c r="G99" s="438">
        <f t="shared" si="12"/>
        <v>88.66666666666667</v>
      </c>
    </row>
    <row r="100" spans="1:7" ht="12.75">
      <c r="A100" s="91" t="s">
        <v>83</v>
      </c>
      <c r="B100" s="456">
        <v>442</v>
      </c>
      <c r="C100" s="441"/>
      <c r="D100" s="442">
        <f>SUM(B100:C100)</f>
        <v>442</v>
      </c>
      <c r="E100" s="436">
        <f t="shared" si="11"/>
        <v>29.466666666666665</v>
      </c>
      <c r="F100" s="437"/>
      <c r="G100" s="438">
        <f t="shared" si="12"/>
        <v>29.466666666666665</v>
      </c>
    </row>
    <row r="101" spans="1:7" ht="12.75">
      <c r="A101" s="445" t="s">
        <v>84</v>
      </c>
      <c r="B101" s="446">
        <f aca="true" t="shared" si="14" ref="B101:G101">SUM(B82:B100)</f>
        <v>13071</v>
      </c>
      <c r="C101" s="447">
        <f t="shared" si="14"/>
        <v>11146</v>
      </c>
      <c r="D101" s="448">
        <f t="shared" si="14"/>
        <v>24217</v>
      </c>
      <c r="E101" s="449">
        <f t="shared" si="14"/>
        <v>871.4</v>
      </c>
      <c r="F101" s="450">
        <f t="shared" si="14"/>
        <v>743.0666666666666</v>
      </c>
      <c r="G101" s="451">
        <f t="shared" si="14"/>
        <v>1614.4666666666667</v>
      </c>
    </row>
    <row r="102" spans="1:7" ht="12.75">
      <c r="A102" s="354" t="s">
        <v>85</v>
      </c>
      <c r="B102" s="358"/>
      <c r="C102" s="356"/>
      <c r="D102" s="368"/>
      <c r="E102" s="358"/>
      <c r="F102" s="369"/>
      <c r="G102" s="368"/>
    </row>
    <row r="103" spans="1:7" ht="12.75">
      <c r="A103" s="181" t="s">
        <v>86</v>
      </c>
      <c r="B103" s="456">
        <v>226</v>
      </c>
      <c r="C103" s="251">
        <v>521</v>
      </c>
      <c r="D103" s="334">
        <f aca="true" t="shared" si="15" ref="D103:D114">SUM(B103+C103)</f>
        <v>747</v>
      </c>
      <c r="E103" s="371">
        <f aca="true" t="shared" si="16" ref="E103:F114">B103/15</f>
        <v>15.066666666666666</v>
      </c>
      <c r="F103" s="372">
        <f t="shared" si="16"/>
        <v>34.733333333333334</v>
      </c>
      <c r="G103" s="373">
        <f aca="true" t="shared" si="17" ref="G103:G114">SUM(E103:F103)</f>
        <v>49.8</v>
      </c>
    </row>
    <row r="104" spans="1:7" ht="12.75">
      <c r="A104" s="181" t="s">
        <v>87</v>
      </c>
      <c r="B104" s="456">
        <v>482</v>
      </c>
      <c r="C104" s="251">
        <v>140</v>
      </c>
      <c r="D104" s="334">
        <f t="shared" si="15"/>
        <v>622</v>
      </c>
      <c r="E104" s="371">
        <f t="shared" si="16"/>
        <v>32.13333333333333</v>
      </c>
      <c r="F104" s="372">
        <f t="shared" si="16"/>
        <v>9.333333333333334</v>
      </c>
      <c r="G104" s="373">
        <f t="shared" si="17"/>
        <v>41.46666666666667</v>
      </c>
    </row>
    <row r="105" spans="1:7" ht="12.75">
      <c r="A105" s="181" t="s">
        <v>122</v>
      </c>
      <c r="B105" s="456">
        <v>1132</v>
      </c>
      <c r="C105" s="251">
        <v>1048</v>
      </c>
      <c r="D105" s="334">
        <f t="shared" si="15"/>
        <v>2180</v>
      </c>
      <c r="E105" s="371">
        <f t="shared" si="16"/>
        <v>75.46666666666667</v>
      </c>
      <c r="F105" s="372">
        <f t="shared" si="16"/>
        <v>69.86666666666666</v>
      </c>
      <c r="G105" s="373">
        <f t="shared" si="17"/>
        <v>145.33333333333331</v>
      </c>
    </row>
    <row r="106" spans="1:7" ht="12.75">
      <c r="A106" s="181" t="s">
        <v>123</v>
      </c>
      <c r="B106" s="456">
        <v>152</v>
      </c>
      <c r="C106" s="361"/>
      <c r="D106" s="334">
        <f t="shared" si="15"/>
        <v>152</v>
      </c>
      <c r="E106" s="371">
        <f t="shared" si="16"/>
        <v>10.133333333333333</v>
      </c>
      <c r="F106" s="372"/>
      <c r="G106" s="373">
        <f t="shared" si="17"/>
        <v>10.133333333333333</v>
      </c>
    </row>
    <row r="107" spans="1:7" ht="12.75">
      <c r="A107" s="181" t="s">
        <v>88</v>
      </c>
      <c r="B107" s="456">
        <v>1649</v>
      </c>
      <c r="C107" s="251">
        <v>40</v>
      </c>
      <c r="D107" s="334">
        <f t="shared" si="15"/>
        <v>1689</v>
      </c>
      <c r="E107" s="371">
        <f t="shared" si="16"/>
        <v>109.93333333333334</v>
      </c>
      <c r="F107" s="372">
        <f t="shared" si="16"/>
        <v>2.6666666666666665</v>
      </c>
      <c r="G107" s="373">
        <f t="shared" si="17"/>
        <v>112.60000000000001</v>
      </c>
    </row>
    <row r="108" spans="1:7" ht="12.75">
      <c r="A108" s="181" t="s">
        <v>175</v>
      </c>
      <c r="B108" s="456"/>
      <c r="C108" s="251">
        <v>127</v>
      </c>
      <c r="D108" s="334">
        <f t="shared" si="15"/>
        <v>127</v>
      </c>
      <c r="E108" s="371"/>
      <c r="F108" s="372">
        <f t="shared" si="16"/>
        <v>8.466666666666667</v>
      </c>
      <c r="G108" s="373">
        <f t="shared" si="17"/>
        <v>8.466666666666667</v>
      </c>
    </row>
    <row r="109" spans="1:7" ht="12.75">
      <c r="A109" s="181" t="s">
        <v>124</v>
      </c>
      <c r="B109" s="456">
        <v>105</v>
      </c>
      <c r="C109" s="361"/>
      <c r="D109" s="334">
        <f t="shared" si="15"/>
        <v>105</v>
      </c>
      <c r="E109" s="371">
        <f t="shared" si="16"/>
        <v>7</v>
      </c>
      <c r="F109" s="372"/>
      <c r="G109" s="373">
        <f t="shared" si="17"/>
        <v>7</v>
      </c>
    </row>
    <row r="110" spans="1:7" ht="12.75">
      <c r="A110" s="181" t="s">
        <v>130</v>
      </c>
      <c r="B110" s="456">
        <v>288</v>
      </c>
      <c r="C110" s="251">
        <v>304</v>
      </c>
      <c r="D110" s="334">
        <f t="shared" si="15"/>
        <v>592</v>
      </c>
      <c r="E110" s="371">
        <f t="shared" si="16"/>
        <v>19.2</v>
      </c>
      <c r="F110" s="372">
        <f t="shared" si="16"/>
        <v>20.266666666666666</v>
      </c>
      <c r="G110" s="373">
        <f t="shared" si="17"/>
        <v>39.46666666666667</v>
      </c>
    </row>
    <row r="111" spans="1:7" ht="12.75">
      <c r="A111" s="181" t="s">
        <v>89</v>
      </c>
      <c r="B111" s="456">
        <v>840</v>
      </c>
      <c r="C111" s="251">
        <v>379</v>
      </c>
      <c r="D111" s="334">
        <f t="shared" si="15"/>
        <v>1219</v>
      </c>
      <c r="E111" s="371">
        <f t="shared" si="16"/>
        <v>56</v>
      </c>
      <c r="F111" s="372">
        <f t="shared" si="16"/>
        <v>25.266666666666666</v>
      </c>
      <c r="G111" s="373">
        <f t="shared" si="17"/>
        <v>81.26666666666667</v>
      </c>
    </row>
    <row r="112" spans="1:7" ht="12.75">
      <c r="A112" s="181" t="s">
        <v>128</v>
      </c>
      <c r="B112" s="456">
        <v>236</v>
      </c>
      <c r="C112" s="361"/>
      <c r="D112" s="334">
        <f t="shared" si="15"/>
        <v>236</v>
      </c>
      <c r="E112" s="371">
        <f t="shared" si="16"/>
        <v>15.733333333333333</v>
      </c>
      <c r="F112" s="372"/>
      <c r="G112" s="373">
        <f t="shared" si="17"/>
        <v>15.733333333333333</v>
      </c>
    </row>
    <row r="113" spans="1:7" ht="12.75">
      <c r="A113" s="181" t="s">
        <v>90</v>
      </c>
      <c r="B113" s="456"/>
      <c r="C113" s="251">
        <v>10</v>
      </c>
      <c r="D113" s="334">
        <f t="shared" si="15"/>
        <v>10</v>
      </c>
      <c r="E113" s="371"/>
      <c r="F113" s="372">
        <f t="shared" si="16"/>
        <v>0.6666666666666666</v>
      </c>
      <c r="G113" s="373">
        <f t="shared" si="17"/>
        <v>0.6666666666666666</v>
      </c>
    </row>
    <row r="114" spans="1:7" ht="12.75">
      <c r="A114" s="181" t="s">
        <v>116</v>
      </c>
      <c r="B114" s="452">
        <v>88</v>
      </c>
      <c r="C114" s="361"/>
      <c r="D114" s="334">
        <f t="shared" si="15"/>
        <v>88</v>
      </c>
      <c r="E114" s="371">
        <f t="shared" si="16"/>
        <v>5.866666666666666</v>
      </c>
      <c r="F114" s="372"/>
      <c r="G114" s="373">
        <f t="shared" si="17"/>
        <v>5.866666666666666</v>
      </c>
    </row>
    <row r="115" spans="1:7" ht="12.75">
      <c r="A115" s="198" t="s">
        <v>91</v>
      </c>
      <c r="B115" s="209">
        <f aca="true" t="shared" si="18" ref="B115:G115">SUM(B103:B114)</f>
        <v>5198</v>
      </c>
      <c r="C115" s="212">
        <f t="shared" si="18"/>
        <v>2569</v>
      </c>
      <c r="D115" s="340">
        <f t="shared" si="18"/>
        <v>7767</v>
      </c>
      <c r="E115" s="341">
        <f t="shared" si="18"/>
        <v>346.53333333333336</v>
      </c>
      <c r="F115" s="231">
        <f t="shared" si="18"/>
        <v>171.26666666666668</v>
      </c>
      <c r="G115" s="342">
        <f t="shared" si="18"/>
        <v>517.8</v>
      </c>
    </row>
    <row r="116" spans="1:7" ht="12.75">
      <c r="A116" s="457" t="s">
        <v>176</v>
      </c>
      <c r="B116" s="209"/>
      <c r="C116" s="212">
        <v>1</v>
      </c>
      <c r="D116" s="340">
        <v>1</v>
      </c>
      <c r="E116" s="412">
        <f>B116/15</f>
        <v>0</v>
      </c>
      <c r="F116" s="458">
        <f>C116/15</f>
        <v>0.06666666666666667</v>
      </c>
      <c r="G116" s="459">
        <f>SUM(E116:F116)</f>
        <v>0.06666666666666667</v>
      </c>
    </row>
    <row r="117" spans="1:7" ht="12.75">
      <c r="A117" s="381" t="s">
        <v>92</v>
      </c>
      <c r="B117" s="209"/>
      <c r="C117" s="382">
        <v>9418.5</v>
      </c>
      <c r="D117" s="366">
        <f>SUM(C117)</f>
        <v>9418.5</v>
      </c>
      <c r="E117" s="209"/>
      <c r="F117" s="231">
        <f>C117/15</f>
        <v>627.9</v>
      </c>
      <c r="G117" s="342">
        <f>SUM(B117,C117)/15</f>
        <v>627.9</v>
      </c>
    </row>
    <row r="118" spans="1:7" ht="12.75">
      <c r="A118" s="127" t="s">
        <v>10</v>
      </c>
      <c r="B118" s="375"/>
      <c r="C118" s="376"/>
      <c r="D118" s="383"/>
      <c r="E118" s="378"/>
      <c r="F118" s="384"/>
      <c r="G118" s="385"/>
    </row>
    <row r="119" spans="1:7" s="391" customFormat="1" ht="12.75">
      <c r="A119" s="47" t="s">
        <v>19</v>
      </c>
      <c r="B119" s="386">
        <v>231</v>
      </c>
      <c r="C119" s="387"/>
      <c r="D119" s="388">
        <f>SUM(B119:C119)</f>
        <v>231</v>
      </c>
      <c r="E119" s="389">
        <f>B119/15</f>
        <v>15.4</v>
      </c>
      <c r="F119" s="387"/>
      <c r="G119" s="390">
        <f>SUM(C119,B119)/15</f>
        <v>15.4</v>
      </c>
    </row>
    <row r="120" spans="1:7" ht="12.75">
      <c r="A120" s="392" t="s">
        <v>93</v>
      </c>
      <c r="B120" s="393">
        <v>348</v>
      </c>
      <c r="C120" s="376"/>
      <c r="D120" s="388">
        <f>SUM(B120:C120)</f>
        <v>348</v>
      </c>
      <c r="E120" s="389">
        <f>B120/15</f>
        <v>23.2</v>
      </c>
      <c r="F120" s="376"/>
      <c r="G120" s="390">
        <f>SUM(C120,B120)/15</f>
        <v>23.2</v>
      </c>
    </row>
    <row r="121" spans="1:7" ht="12.75">
      <c r="A121" s="181" t="s">
        <v>36</v>
      </c>
      <c r="B121" s="363">
        <v>1001</v>
      </c>
      <c r="C121" s="361"/>
      <c r="D121" s="370">
        <f>SUM(B121+C121)</f>
        <v>1001</v>
      </c>
      <c r="E121" s="335">
        <f>B121/15</f>
        <v>66.73333333333333</v>
      </c>
      <c r="F121" s="361"/>
      <c r="G121" s="337">
        <f>SUM(C121,B121)/15</f>
        <v>66.73333333333333</v>
      </c>
    </row>
    <row r="122" spans="1:7" ht="12.75">
      <c r="A122" s="181" t="s">
        <v>44</v>
      </c>
      <c r="B122" s="360">
        <v>1676</v>
      </c>
      <c r="C122" s="361"/>
      <c r="D122" s="370">
        <f>SUM(B122+C122)</f>
        <v>1676</v>
      </c>
      <c r="E122" s="335">
        <f>B122/15</f>
        <v>111.73333333333333</v>
      </c>
      <c r="F122" s="361"/>
      <c r="G122" s="337">
        <f>SUM(C122,B122)/15</f>
        <v>111.73333333333333</v>
      </c>
    </row>
    <row r="123" spans="1:7" ht="12.75">
      <c r="A123" s="198" t="s">
        <v>94</v>
      </c>
      <c r="B123" s="204">
        <f>SUM(B119:B122)</f>
        <v>3256</v>
      </c>
      <c r="C123" s="205"/>
      <c r="D123" s="374">
        <f>SUM(D119:D122)</f>
        <v>3256</v>
      </c>
      <c r="E123" s="364">
        <f>SUM(E119:E122)</f>
        <v>217.06666666666666</v>
      </c>
      <c r="F123" s="205"/>
      <c r="G123" s="380">
        <f>SUM(G119:G122)</f>
        <v>217.06666666666666</v>
      </c>
    </row>
    <row r="124" spans="1:7" ht="12.75">
      <c r="A124" s="127" t="s">
        <v>95</v>
      </c>
      <c r="B124" s="375"/>
      <c r="C124" s="376"/>
      <c r="D124" s="383"/>
      <c r="E124" s="378"/>
      <c r="F124" s="384"/>
      <c r="G124" s="385"/>
    </row>
    <row r="125" spans="1:7" ht="12.75">
      <c r="A125" s="181" t="s">
        <v>96</v>
      </c>
      <c r="B125" s="456">
        <v>248</v>
      </c>
      <c r="C125" s="43">
        <v>24</v>
      </c>
      <c r="D125" s="370">
        <f aca="true" t="shared" si="19" ref="D125:D130">SUM(B125+C125)</f>
        <v>272</v>
      </c>
      <c r="E125" s="335">
        <f>B125/15</f>
        <v>16.533333333333335</v>
      </c>
      <c r="F125" s="362">
        <f>C125/15</f>
        <v>1.6</v>
      </c>
      <c r="G125" s="337">
        <f aca="true" t="shared" si="20" ref="G125:G130">SUM(C125,B125)/15</f>
        <v>18.133333333333333</v>
      </c>
    </row>
    <row r="126" spans="1:7" ht="12.75">
      <c r="A126" s="181" t="s">
        <v>97</v>
      </c>
      <c r="B126" s="363"/>
      <c r="C126" s="43">
        <v>1218</v>
      </c>
      <c r="D126" s="370">
        <f t="shared" si="19"/>
        <v>1218</v>
      </c>
      <c r="E126" s="335"/>
      <c r="F126" s="362">
        <f>C126/15</f>
        <v>81.2</v>
      </c>
      <c r="G126" s="337">
        <f t="shared" si="20"/>
        <v>81.2</v>
      </c>
    </row>
    <row r="127" spans="1:7" ht="12.75">
      <c r="A127" s="181" t="s">
        <v>98</v>
      </c>
      <c r="B127" s="363"/>
      <c r="C127" s="43">
        <v>517</v>
      </c>
      <c r="D127" s="370">
        <f t="shared" si="19"/>
        <v>517</v>
      </c>
      <c r="E127" s="335"/>
      <c r="F127" s="362">
        <f>C127/15</f>
        <v>34.46666666666667</v>
      </c>
      <c r="G127" s="337">
        <f t="shared" si="20"/>
        <v>34.46666666666667</v>
      </c>
    </row>
    <row r="128" spans="1:7" ht="12.75">
      <c r="A128" s="377" t="s">
        <v>149</v>
      </c>
      <c r="B128" s="456">
        <v>180</v>
      </c>
      <c r="C128" s="251"/>
      <c r="D128" s="370">
        <f t="shared" si="19"/>
        <v>180</v>
      </c>
      <c r="E128" s="335">
        <f>B128/15</f>
        <v>12</v>
      </c>
      <c r="F128" s="362"/>
      <c r="G128" s="337">
        <f t="shared" si="20"/>
        <v>12</v>
      </c>
    </row>
    <row r="129" spans="1:7" ht="12.75">
      <c r="A129" s="377" t="s">
        <v>150</v>
      </c>
      <c r="B129" s="456">
        <v>192</v>
      </c>
      <c r="C129" s="251"/>
      <c r="D129" s="370">
        <f t="shared" si="19"/>
        <v>192</v>
      </c>
      <c r="E129" s="335">
        <f>B129/15</f>
        <v>12.8</v>
      </c>
      <c r="F129" s="362"/>
      <c r="G129" s="337">
        <f t="shared" si="20"/>
        <v>12.8</v>
      </c>
    </row>
    <row r="130" spans="1:7" ht="12.75">
      <c r="A130" s="181" t="s">
        <v>99</v>
      </c>
      <c r="B130" s="456">
        <v>3474</v>
      </c>
      <c r="C130" s="43">
        <v>701</v>
      </c>
      <c r="D130" s="370">
        <f t="shared" si="19"/>
        <v>4175</v>
      </c>
      <c r="E130" s="335">
        <f>B130/15</f>
        <v>231.6</v>
      </c>
      <c r="F130" s="362">
        <f>C130/15</f>
        <v>46.733333333333334</v>
      </c>
      <c r="G130" s="337">
        <f t="shared" si="20"/>
        <v>278.3333333333333</v>
      </c>
    </row>
    <row r="131" spans="1:7" ht="12.75">
      <c r="A131" s="19" t="s">
        <v>100</v>
      </c>
      <c r="B131" s="209">
        <f aca="true" t="shared" si="21" ref="B131:G131">SUM(B125:B130)</f>
        <v>4094</v>
      </c>
      <c r="C131" s="210">
        <f t="shared" si="21"/>
        <v>2460</v>
      </c>
      <c r="D131" s="374">
        <f t="shared" si="21"/>
        <v>6554</v>
      </c>
      <c r="E131" s="364">
        <f t="shared" si="21"/>
        <v>272.93333333333334</v>
      </c>
      <c r="F131" s="230">
        <f t="shared" si="21"/>
        <v>164</v>
      </c>
      <c r="G131" s="342">
        <f t="shared" si="21"/>
        <v>436.93333333333334</v>
      </c>
    </row>
    <row r="132" spans="1:7" ht="12.75">
      <c r="A132" s="394" t="s">
        <v>20</v>
      </c>
      <c r="B132" s="395"/>
      <c r="C132" s="396"/>
      <c r="D132" s="397"/>
      <c r="E132" s="398"/>
      <c r="F132" s="399"/>
      <c r="G132" s="400"/>
    </row>
    <row r="133" spans="1:7" ht="12.75">
      <c r="A133" s="181" t="s">
        <v>101</v>
      </c>
      <c r="B133" s="263">
        <v>4</v>
      </c>
      <c r="C133" s="361"/>
      <c r="D133" s="401">
        <f>SUM(B133:C133)</f>
        <v>4</v>
      </c>
      <c r="E133" s="402">
        <f>B133/15</f>
        <v>0.26666666666666666</v>
      </c>
      <c r="F133" s="362"/>
      <c r="G133" s="403">
        <f>SUM(E133:F133)</f>
        <v>0.26666666666666666</v>
      </c>
    </row>
    <row r="134" spans="1:7" ht="12.75">
      <c r="A134" s="404" t="s">
        <v>20</v>
      </c>
      <c r="B134" s="263">
        <v>17</v>
      </c>
      <c r="C134" s="45"/>
      <c r="D134" s="405">
        <f>SUM(B134:C134)</f>
        <v>17</v>
      </c>
      <c r="E134" s="402">
        <f>B134/15</f>
        <v>1.1333333333333333</v>
      </c>
      <c r="F134" s="406"/>
      <c r="G134" s="403">
        <f>SUM(E134:F134)</f>
        <v>1.1333333333333333</v>
      </c>
    </row>
    <row r="135" spans="1:7" ht="12.75">
      <c r="A135" s="19" t="s">
        <v>102</v>
      </c>
      <c r="B135" s="209">
        <f>SUM(B133:B134)</f>
        <v>21</v>
      </c>
      <c r="C135" s="210"/>
      <c r="D135" s="340">
        <f>SUM(D133:D134)</f>
        <v>21</v>
      </c>
      <c r="E135" s="341">
        <f>B135/15</f>
        <v>1.4</v>
      </c>
      <c r="F135" s="407"/>
      <c r="G135" s="366">
        <f>SUM(G133:G134)</f>
        <v>1.4</v>
      </c>
    </row>
    <row r="136" spans="1:7" ht="12.75">
      <c r="A136" s="408" t="s">
        <v>103</v>
      </c>
      <c r="B136" s="409">
        <f>SUM(B47+B80+B101+B115+B64+B117+B123+B131+B135)</f>
        <v>117566</v>
      </c>
      <c r="C136" s="410">
        <f>SUM(C47+C80+C101+C116+C115+C64+C117+C123+C131+C135)</f>
        <v>42123.5</v>
      </c>
      <c r="D136" s="411">
        <f>SUM(B136:C136)</f>
        <v>159689.5</v>
      </c>
      <c r="E136" s="412">
        <f>SUM(E47+E80+E101+E115+E64+E117+E123+E131+E135)</f>
        <v>7837.733333333333</v>
      </c>
      <c r="F136" s="413">
        <f>SUM(F47+F80+F101+F115+F64+F117+F123+F131+F135)</f>
        <v>2803.8999999999996</v>
      </c>
      <c r="G136" s="411">
        <f>SUM(G47+G80+G101+G115+G64+G117+G123+G131+G135)</f>
        <v>10645.9</v>
      </c>
    </row>
    <row r="138" spans="1:7" ht="24.75" customHeight="1">
      <c r="A138" s="544" t="s">
        <v>177</v>
      </c>
      <c r="B138" s="544"/>
      <c r="C138" s="544"/>
      <c r="D138" s="544"/>
      <c r="E138" s="544"/>
      <c r="F138" s="544"/>
      <c r="G138" s="544"/>
    </row>
  </sheetData>
  <mergeCells count="5">
    <mergeCell ref="A138:G138"/>
    <mergeCell ref="A3:G3"/>
    <mergeCell ref="A6:A7"/>
    <mergeCell ref="B6:D6"/>
    <mergeCell ref="E6:G6"/>
  </mergeCells>
  <printOptions horizontalCentered="1"/>
  <pageMargins left="0.25" right="0.25" top="1" bottom="1" header="0.5" footer="0.5"/>
  <pageSetup firstPageNumber="12" useFirstPageNumber="1" horizontalDpi="600" verticalDpi="600" orientation="portrait" scale="82" r:id="rId1"/>
  <headerFooter alignWithMargins="0">
    <oddFooter xml:space="preserve">&amp;L04/26/04&amp;CPage &amp;P&amp;ROffice of IRAA </oddFooter>
  </headerFooter>
  <rowBreaks count="2" manualBreakCount="2">
    <brk id="47" max="255" man="1"/>
    <brk id="101" max="255" man="1"/>
  </rowBreaks>
</worksheet>
</file>

<file path=xl/worksheets/sheet3.xml><?xml version="1.0" encoding="utf-8"?>
<worksheet xmlns="http://schemas.openxmlformats.org/spreadsheetml/2006/main" xmlns:r="http://schemas.openxmlformats.org/officeDocument/2006/relationships">
  <dimension ref="A1:K139"/>
  <sheetViews>
    <sheetView zoomScale="75" zoomScaleNormal="75" workbookViewId="0" topLeftCell="A1">
      <pane ySplit="6" topLeftCell="BM7" activePane="bottomLeft" state="frozen"/>
      <selection pane="topLeft" activeCell="A1" sqref="A1"/>
      <selection pane="bottomLeft" activeCell="B11" sqref="B11"/>
    </sheetView>
  </sheetViews>
  <sheetFormatPr defaultColWidth="9.140625" defaultRowHeight="12.75"/>
  <cols>
    <col min="1" max="1" width="51.421875" style="14" bestFit="1" customWidth="1"/>
    <col min="2" max="2" width="8.7109375" style="14" bestFit="1" customWidth="1"/>
    <col min="3" max="3" width="8.28125" style="22" bestFit="1" customWidth="1"/>
    <col min="4" max="5" width="9.28125" style="22" bestFit="1" customWidth="1"/>
    <col min="6" max="6" width="9.8515625" style="22" bestFit="1" customWidth="1"/>
    <col min="7" max="7" width="9.7109375" style="22" bestFit="1" customWidth="1"/>
    <col min="8" max="8" width="10.00390625" style="22" bestFit="1" customWidth="1"/>
    <col min="9" max="9" width="10.421875" style="22" bestFit="1" customWidth="1"/>
    <col min="10" max="10" width="9.28125" style="14" bestFit="1" customWidth="1"/>
    <col min="11" max="16384" width="9.140625" style="14" customWidth="1"/>
  </cols>
  <sheetData>
    <row r="1" spans="1:10" s="24" customFormat="1" ht="15.75">
      <c r="A1" s="552" t="s">
        <v>107</v>
      </c>
      <c r="B1" s="553"/>
      <c r="C1" s="553"/>
      <c r="D1" s="553"/>
      <c r="E1" s="553"/>
      <c r="F1" s="553"/>
      <c r="G1" s="553"/>
      <c r="H1" s="553"/>
      <c r="I1" s="553"/>
      <c r="J1" s="553"/>
    </row>
    <row r="2" spans="1:10" s="24" customFormat="1" ht="15">
      <c r="A2" s="554" t="s">
        <v>171</v>
      </c>
      <c r="B2" s="553"/>
      <c r="C2" s="553"/>
      <c r="D2" s="553"/>
      <c r="E2" s="553"/>
      <c r="F2" s="553"/>
      <c r="G2" s="553"/>
      <c r="H2" s="553"/>
      <c r="I2" s="553"/>
      <c r="J2" s="553"/>
    </row>
    <row r="3" spans="1:10" s="24" customFormat="1" ht="17.25" customHeight="1">
      <c r="A3" s="555" t="s">
        <v>164</v>
      </c>
      <c r="B3" s="555"/>
      <c r="C3" s="555"/>
      <c r="D3" s="555"/>
      <c r="E3" s="555"/>
      <c r="F3" s="555"/>
      <c r="G3" s="555"/>
      <c r="H3" s="555"/>
      <c r="I3" s="555"/>
      <c r="J3" s="555"/>
    </row>
    <row r="4" spans="1:10" s="24" customFormat="1" ht="17.25" customHeight="1">
      <c r="A4" s="141"/>
      <c r="B4" s="119"/>
      <c r="C4" s="119"/>
      <c r="D4" s="119"/>
      <c r="E4" s="119"/>
      <c r="F4" s="119"/>
      <c r="G4" s="119"/>
      <c r="H4" s="119"/>
      <c r="I4" s="119"/>
      <c r="J4" s="119"/>
    </row>
    <row r="5" spans="1:10" ht="12.75">
      <c r="A5" s="61"/>
      <c r="B5" s="548" t="s">
        <v>13</v>
      </c>
      <c r="C5" s="549"/>
      <c r="D5" s="550"/>
      <c r="E5" s="549" t="s">
        <v>108</v>
      </c>
      <c r="F5" s="549"/>
      <c r="G5" s="549"/>
      <c r="H5" s="548" t="s">
        <v>2</v>
      </c>
      <c r="I5" s="549"/>
      <c r="J5" s="550"/>
    </row>
    <row r="6" spans="1:10" ht="25.5">
      <c r="A6" s="235" t="s">
        <v>112</v>
      </c>
      <c r="B6" s="59">
        <v>2003</v>
      </c>
      <c r="C6" s="42">
        <v>2004</v>
      </c>
      <c r="D6" s="64" t="s">
        <v>109</v>
      </c>
      <c r="E6" s="59">
        <v>2003</v>
      </c>
      <c r="F6" s="42">
        <v>2004</v>
      </c>
      <c r="G6" s="65" t="s">
        <v>109</v>
      </c>
      <c r="H6" s="59">
        <v>2003</v>
      </c>
      <c r="I6" s="42">
        <v>2004</v>
      </c>
      <c r="J6" s="9" t="s">
        <v>109</v>
      </c>
    </row>
    <row r="7" spans="1:10" s="56" customFormat="1" ht="12.75">
      <c r="A7" s="50" t="s">
        <v>120</v>
      </c>
      <c r="B7" s="51"/>
      <c r="C7" s="52"/>
      <c r="D7" s="54"/>
      <c r="E7" s="55"/>
      <c r="F7" s="52"/>
      <c r="G7" s="53"/>
      <c r="H7" s="51"/>
      <c r="I7" s="52"/>
      <c r="J7" s="54"/>
    </row>
    <row r="8" spans="1:10" ht="12.75">
      <c r="A8" s="10" t="s">
        <v>29</v>
      </c>
      <c r="B8" s="11">
        <v>1077</v>
      </c>
      <c r="C8" s="12">
        <f>+'course enrollmnt, pg 12-14'!B9</f>
        <v>1216</v>
      </c>
      <c r="D8" s="25">
        <f>(C8-B8)/B8</f>
        <v>0.12906220984215414</v>
      </c>
      <c r="E8" s="20"/>
      <c r="F8" s="12">
        <f>+'course enrollmnt, pg 12-14'!C9</f>
        <v>0</v>
      </c>
      <c r="G8" s="26"/>
      <c r="H8" s="11">
        <f>SUM(B8+E8)</f>
        <v>1077</v>
      </c>
      <c r="I8" s="12">
        <f>SUM(C8+F8)</f>
        <v>1216</v>
      </c>
      <c r="J8" s="25">
        <f>(I8-H8)/H8</f>
        <v>0.12906220984215414</v>
      </c>
    </row>
    <row r="9" spans="1:10" ht="13.5" customHeight="1">
      <c r="A9" s="10" t="s">
        <v>30</v>
      </c>
      <c r="B9" s="11">
        <v>3246</v>
      </c>
      <c r="C9" s="12">
        <f>+'course enrollmnt, pg 12-14'!B10</f>
        <v>3132</v>
      </c>
      <c r="D9" s="25">
        <f>(C9-B9)/B9</f>
        <v>-0.03512014787430684</v>
      </c>
      <c r="E9" s="20">
        <v>94</v>
      </c>
      <c r="F9" s="12">
        <f>+'course enrollmnt, pg 12-14'!C10</f>
        <v>53</v>
      </c>
      <c r="G9" s="36">
        <f>(F9-E9)/E9</f>
        <v>-0.43617021276595747</v>
      </c>
      <c r="H9" s="11">
        <f>SUM(B9+E9)</f>
        <v>3340</v>
      </c>
      <c r="I9" s="12">
        <f aca="true" t="shared" si="0" ref="I9:I45">SUM(C9+F9)</f>
        <v>3185</v>
      </c>
      <c r="J9" s="25">
        <f>(I9-H9)/H9</f>
        <v>-0.04640718562874251</v>
      </c>
    </row>
    <row r="10" spans="1:10" ht="12.75">
      <c r="A10" s="10" t="s">
        <v>4</v>
      </c>
      <c r="B10" s="11">
        <v>290</v>
      </c>
      <c r="C10" s="12">
        <f>+'course enrollmnt, pg 12-14'!B11</f>
        <v>246</v>
      </c>
      <c r="D10" s="25">
        <f>(C10-B10)/B10</f>
        <v>-0.15172413793103448</v>
      </c>
      <c r="E10" s="20"/>
      <c r="F10" s="12">
        <f>+'course enrollmnt, pg 12-14'!C11</f>
        <v>0</v>
      </c>
      <c r="G10" s="36"/>
      <c r="H10" s="11">
        <f>SUM(B10+E10)</f>
        <v>290</v>
      </c>
      <c r="I10" s="12">
        <f t="shared" si="0"/>
        <v>246</v>
      </c>
      <c r="J10" s="25">
        <f>(I10-H10)/H10</f>
        <v>-0.15172413793103448</v>
      </c>
    </row>
    <row r="11" spans="1:10" ht="12.75">
      <c r="A11" s="10" t="s">
        <v>119</v>
      </c>
      <c r="B11" s="11"/>
      <c r="C11" s="12"/>
      <c r="D11" s="25"/>
      <c r="E11" s="20"/>
      <c r="F11" s="12"/>
      <c r="G11" s="36"/>
      <c r="H11" s="11"/>
      <c r="I11" s="12"/>
      <c r="J11" s="25"/>
    </row>
    <row r="12" spans="1:10" ht="12.75">
      <c r="A12" s="49" t="s">
        <v>117</v>
      </c>
      <c r="B12" s="11">
        <v>4554</v>
      </c>
      <c r="C12" s="12">
        <f>+'course enrollmnt, pg 12-14'!B13</f>
        <v>4511</v>
      </c>
      <c r="D12" s="25">
        <f aca="true" t="shared" si="1" ref="D12:D45">(C12-B12)/B12</f>
        <v>-0.009442248572683356</v>
      </c>
      <c r="E12" s="20">
        <v>557</v>
      </c>
      <c r="F12" s="12">
        <f>+'course enrollmnt, pg 12-14'!C13</f>
        <v>502</v>
      </c>
      <c r="G12" s="36">
        <f aca="true" t="shared" si="2" ref="G12:G44">(F12-E12)/E12</f>
        <v>-0.09874326750448834</v>
      </c>
      <c r="H12" s="11">
        <f aca="true" t="shared" si="3" ref="H12:H45">SUM(B12+E12)</f>
        <v>5111</v>
      </c>
      <c r="I12" s="12">
        <f t="shared" si="0"/>
        <v>5013</v>
      </c>
      <c r="J12" s="25">
        <f>(I12-H12)/H12</f>
        <v>-0.01917432987673645</v>
      </c>
    </row>
    <row r="13" spans="1:10" ht="12.75">
      <c r="A13" s="49" t="s">
        <v>147</v>
      </c>
      <c r="B13" s="11">
        <v>232</v>
      </c>
      <c r="C13" s="12">
        <f>+'course enrollmnt, pg 12-14'!B14</f>
        <v>252</v>
      </c>
      <c r="D13" s="25">
        <f t="shared" si="1"/>
        <v>0.08620689655172414</v>
      </c>
      <c r="E13" s="20">
        <v>74</v>
      </c>
      <c r="F13" s="12">
        <f>+'course enrollmnt, pg 12-14'!C14</f>
        <v>44</v>
      </c>
      <c r="G13" s="36">
        <f t="shared" si="2"/>
        <v>-0.40540540540540543</v>
      </c>
      <c r="H13" s="11">
        <f t="shared" si="3"/>
        <v>306</v>
      </c>
      <c r="I13" s="12">
        <f t="shared" si="0"/>
        <v>296</v>
      </c>
      <c r="J13" s="25">
        <f>(I13-H13)/H13</f>
        <v>-0.032679738562091505</v>
      </c>
    </row>
    <row r="14" spans="1:10" ht="12.75">
      <c r="A14" s="49" t="s">
        <v>118</v>
      </c>
      <c r="B14" s="11">
        <v>1277</v>
      </c>
      <c r="C14" s="12">
        <f>+'course enrollmnt, pg 12-14'!B15</f>
        <v>1247</v>
      </c>
      <c r="D14" s="25">
        <f t="shared" si="1"/>
        <v>-0.023492560689115115</v>
      </c>
      <c r="E14" s="20"/>
      <c r="F14" s="12">
        <f>+'course enrollmnt, pg 12-14'!C15</f>
        <v>0</v>
      </c>
      <c r="G14" s="36"/>
      <c r="H14" s="11">
        <f t="shared" si="3"/>
        <v>1277</v>
      </c>
      <c r="I14" s="12">
        <f t="shared" si="0"/>
        <v>1247</v>
      </c>
      <c r="J14" s="25">
        <f>(I14-H14)/H14</f>
        <v>-0.023492560689115115</v>
      </c>
    </row>
    <row r="15" spans="1:10" ht="12.75">
      <c r="A15" s="10" t="s">
        <v>31</v>
      </c>
      <c r="B15" s="11">
        <v>2681</v>
      </c>
      <c r="C15" s="12">
        <f>+'course enrollmnt, pg 12-14'!B16</f>
        <v>2592</v>
      </c>
      <c r="D15" s="25">
        <f t="shared" si="1"/>
        <v>-0.03319656844461022</v>
      </c>
      <c r="E15" s="20">
        <v>497</v>
      </c>
      <c r="F15" s="12">
        <f>+'course enrollmnt, pg 12-14'!C16</f>
        <v>506</v>
      </c>
      <c r="G15" s="36">
        <f t="shared" si="2"/>
        <v>0.018108651911468814</v>
      </c>
      <c r="H15" s="11">
        <f t="shared" si="3"/>
        <v>3178</v>
      </c>
      <c r="I15" s="12">
        <f t="shared" si="0"/>
        <v>3098</v>
      </c>
      <c r="J15" s="25">
        <f>(I15-H15)/H15</f>
        <v>-0.025173064820641914</v>
      </c>
    </row>
    <row r="16" spans="1:10" ht="12.75">
      <c r="A16" s="10" t="s">
        <v>32</v>
      </c>
      <c r="B16" s="11">
        <v>10</v>
      </c>
      <c r="C16" s="12">
        <f>+'course enrollmnt, pg 12-14'!B17</f>
        <v>1</v>
      </c>
      <c r="D16" s="25">
        <f t="shared" si="1"/>
        <v>-0.9</v>
      </c>
      <c r="E16" s="20"/>
      <c r="F16" s="12">
        <f>+'course enrollmnt, pg 12-14'!C17</f>
        <v>0</v>
      </c>
      <c r="G16" s="36"/>
      <c r="H16" s="11">
        <f t="shared" si="3"/>
        <v>10</v>
      </c>
      <c r="I16" s="12">
        <f t="shared" si="0"/>
        <v>1</v>
      </c>
      <c r="J16" s="25">
        <f>(I16-H16)/H16</f>
        <v>-0.9</v>
      </c>
    </row>
    <row r="17" spans="1:10" ht="12.75">
      <c r="A17" s="10" t="s">
        <v>33</v>
      </c>
      <c r="B17" s="11">
        <v>6423</v>
      </c>
      <c r="C17" s="12">
        <f>+'course enrollmnt, pg 12-14'!B18</f>
        <v>6496</v>
      </c>
      <c r="D17" s="25">
        <f t="shared" si="1"/>
        <v>0.011365405573719446</v>
      </c>
      <c r="E17" s="20">
        <v>365</v>
      </c>
      <c r="F17" s="12">
        <f>+'course enrollmnt, pg 12-14'!C18</f>
        <v>290</v>
      </c>
      <c r="G17" s="36">
        <f t="shared" si="2"/>
        <v>-0.2054794520547945</v>
      </c>
      <c r="H17" s="11">
        <f t="shared" si="3"/>
        <v>6788</v>
      </c>
      <c r="I17" s="12">
        <f t="shared" si="0"/>
        <v>6786</v>
      </c>
      <c r="J17" s="25">
        <f aca="true" t="shared" si="4" ref="J17:J24">(I17-H17)/H17</f>
        <v>-0.0002946375957572186</v>
      </c>
    </row>
    <row r="18" spans="1:10" ht="12.75">
      <c r="A18" s="10" t="s">
        <v>34</v>
      </c>
      <c r="B18" s="11">
        <v>490</v>
      </c>
      <c r="C18" s="12">
        <f>+'course enrollmnt, pg 12-14'!B19</f>
        <v>380</v>
      </c>
      <c r="D18" s="25">
        <f t="shared" si="1"/>
        <v>-0.22448979591836735</v>
      </c>
      <c r="E18" s="20"/>
      <c r="F18" s="12">
        <f>+'course enrollmnt, pg 12-14'!C19</f>
        <v>0</v>
      </c>
      <c r="G18" s="36"/>
      <c r="H18" s="11">
        <f t="shared" si="3"/>
        <v>490</v>
      </c>
      <c r="I18" s="12">
        <f t="shared" si="0"/>
        <v>380</v>
      </c>
      <c r="J18" s="25">
        <f t="shared" si="4"/>
        <v>-0.22448979591836735</v>
      </c>
    </row>
    <row r="19" spans="1:10" ht="12.75">
      <c r="A19" s="10" t="s">
        <v>35</v>
      </c>
      <c r="B19" s="11">
        <v>2807</v>
      </c>
      <c r="C19" s="12">
        <f>+'course enrollmnt, pg 12-14'!B20</f>
        <v>2387</v>
      </c>
      <c r="D19" s="25">
        <f t="shared" si="1"/>
        <v>-0.14962593516209477</v>
      </c>
      <c r="E19" s="20">
        <v>285</v>
      </c>
      <c r="F19" s="12">
        <f>+'course enrollmnt, pg 12-14'!C20</f>
        <v>271</v>
      </c>
      <c r="G19" s="36">
        <f t="shared" si="2"/>
        <v>-0.04912280701754386</v>
      </c>
      <c r="H19" s="11">
        <f t="shared" si="3"/>
        <v>3092</v>
      </c>
      <c r="I19" s="12">
        <f t="shared" si="0"/>
        <v>2658</v>
      </c>
      <c r="J19" s="25">
        <f t="shared" si="4"/>
        <v>-0.1403622250970246</v>
      </c>
    </row>
    <row r="20" spans="1:10" ht="12.75">
      <c r="A20" s="10" t="s">
        <v>121</v>
      </c>
      <c r="B20" s="11">
        <v>3</v>
      </c>
      <c r="C20" s="12">
        <f>+'course enrollmnt, pg 12-14'!B21</f>
        <v>36</v>
      </c>
      <c r="D20" s="25">
        <f t="shared" si="1"/>
        <v>11</v>
      </c>
      <c r="E20" s="20"/>
      <c r="F20" s="12">
        <f>+'course enrollmnt, pg 12-14'!C21</f>
        <v>0</v>
      </c>
      <c r="G20" s="36"/>
      <c r="H20" s="11">
        <f t="shared" si="3"/>
        <v>3</v>
      </c>
      <c r="I20" s="12">
        <f t="shared" si="0"/>
        <v>36</v>
      </c>
      <c r="J20" s="25">
        <f t="shared" si="4"/>
        <v>11</v>
      </c>
    </row>
    <row r="21" spans="1:10" ht="12.75">
      <c r="A21" s="10" t="s">
        <v>36</v>
      </c>
      <c r="B21" s="11">
        <v>7476</v>
      </c>
      <c r="C21" s="12">
        <f>+'course enrollmnt, pg 12-14'!B22</f>
        <v>7356</v>
      </c>
      <c r="D21" s="25">
        <f t="shared" si="1"/>
        <v>-0.016051364365971106</v>
      </c>
      <c r="E21" s="20">
        <v>443</v>
      </c>
      <c r="F21" s="12">
        <f>+'course enrollmnt, pg 12-14'!C22</f>
        <v>537</v>
      </c>
      <c r="G21" s="36">
        <f t="shared" si="2"/>
        <v>0.21218961625282168</v>
      </c>
      <c r="H21" s="11">
        <f t="shared" si="3"/>
        <v>7919</v>
      </c>
      <c r="I21" s="12">
        <f t="shared" si="0"/>
        <v>7893</v>
      </c>
      <c r="J21" s="25">
        <f t="shared" si="4"/>
        <v>-0.0032832428336911227</v>
      </c>
    </row>
    <row r="22" spans="1:10" ht="12.75">
      <c r="A22" s="10" t="s">
        <v>37</v>
      </c>
      <c r="B22" s="11">
        <v>268</v>
      </c>
      <c r="C22" s="12">
        <f>+'course enrollmnt, pg 12-14'!B23</f>
        <v>274</v>
      </c>
      <c r="D22" s="25">
        <f t="shared" si="1"/>
        <v>0.022388059701492536</v>
      </c>
      <c r="E22" s="20">
        <v>12</v>
      </c>
      <c r="F22" s="12">
        <f>+'course enrollmnt, pg 12-14'!C23</f>
        <v>0</v>
      </c>
      <c r="G22" s="36"/>
      <c r="H22" s="11">
        <f t="shared" si="3"/>
        <v>280</v>
      </c>
      <c r="I22" s="12">
        <f t="shared" si="0"/>
        <v>274</v>
      </c>
      <c r="J22" s="25">
        <f t="shared" si="4"/>
        <v>-0.02142857142857143</v>
      </c>
    </row>
    <row r="23" spans="1:10" ht="12.75">
      <c r="A23" s="10" t="s">
        <v>38</v>
      </c>
      <c r="B23" s="11">
        <v>130</v>
      </c>
      <c r="C23" s="12">
        <f>+'course enrollmnt, pg 12-14'!B24</f>
        <v>116</v>
      </c>
      <c r="D23" s="25">
        <f t="shared" si="1"/>
        <v>-0.1076923076923077</v>
      </c>
      <c r="E23" s="20"/>
      <c r="F23" s="12">
        <f>+'course enrollmnt, pg 12-14'!C24</f>
        <v>0</v>
      </c>
      <c r="G23" s="36"/>
      <c r="H23" s="11">
        <f t="shared" si="3"/>
        <v>130</v>
      </c>
      <c r="I23" s="12">
        <f t="shared" si="0"/>
        <v>116</v>
      </c>
      <c r="J23" s="25">
        <f t="shared" si="4"/>
        <v>-0.1076923076923077</v>
      </c>
    </row>
    <row r="24" spans="1:10" ht="12.75">
      <c r="A24" s="10" t="s">
        <v>39</v>
      </c>
      <c r="B24" s="11">
        <v>12</v>
      </c>
      <c r="C24" s="12">
        <f>+'course enrollmnt, pg 12-14'!B25</f>
        <v>0</v>
      </c>
      <c r="D24" s="25"/>
      <c r="E24" s="20"/>
      <c r="F24" s="12">
        <f>+'course enrollmnt, pg 12-14'!C25</f>
        <v>0</v>
      </c>
      <c r="G24" s="36"/>
      <c r="H24" s="11">
        <f t="shared" si="3"/>
        <v>12</v>
      </c>
      <c r="I24" s="12">
        <f t="shared" si="0"/>
        <v>0</v>
      </c>
      <c r="J24" s="25">
        <f t="shared" si="4"/>
        <v>-1</v>
      </c>
    </row>
    <row r="25" spans="1:10" ht="12.75">
      <c r="A25" s="10" t="s">
        <v>41</v>
      </c>
      <c r="B25" s="11">
        <v>629</v>
      </c>
      <c r="C25" s="12">
        <f>+'course enrollmnt, pg 12-14'!B26</f>
        <v>649</v>
      </c>
      <c r="D25" s="25">
        <f t="shared" si="1"/>
        <v>0.03179650238473768</v>
      </c>
      <c r="E25" s="20">
        <v>907</v>
      </c>
      <c r="F25" s="12">
        <f>+'course enrollmnt, pg 12-14'!C26</f>
        <v>1143</v>
      </c>
      <c r="G25" s="36">
        <f t="shared" si="2"/>
        <v>0.26019845644983464</v>
      </c>
      <c r="H25" s="11">
        <f t="shared" si="3"/>
        <v>1536</v>
      </c>
      <c r="I25" s="12">
        <f t="shared" si="0"/>
        <v>1792</v>
      </c>
      <c r="J25" s="25">
        <f>(I25-H25)/H25</f>
        <v>0.16666666666666666</v>
      </c>
    </row>
    <row r="26" spans="1:10" ht="12.75">
      <c r="A26" s="10" t="s">
        <v>40</v>
      </c>
      <c r="B26" s="11">
        <v>7672</v>
      </c>
      <c r="C26" s="12">
        <f>+'course enrollmnt, pg 12-14'!B27</f>
        <v>7125</v>
      </c>
      <c r="D26" s="25">
        <f t="shared" si="1"/>
        <v>-0.07129822732012513</v>
      </c>
      <c r="E26" s="20">
        <v>354</v>
      </c>
      <c r="F26" s="12">
        <f>+'course enrollmnt, pg 12-14'!C27</f>
        <v>342</v>
      </c>
      <c r="G26" s="36">
        <f t="shared" si="2"/>
        <v>-0.03389830508474576</v>
      </c>
      <c r="H26" s="11">
        <f t="shared" si="3"/>
        <v>8026</v>
      </c>
      <c r="I26" s="12">
        <f t="shared" si="0"/>
        <v>7467</v>
      </c>
      <c r="J26" s="25">
        <f aca="true" t="shared" si="5" ref="J26:J46">(I26-H26)/H26</f>
        <v>-0.06964864191378022</v>
      </c>
    </row>
    <row r="27" spans="1:10" ht="12.75">
      <c r="A27" s="10" t="s">
        <v>165</v>
      </c>
      <c r="B27" s="11">
        <v>95</v>
      </c>
      <c r="C27" s="12">
        <f>+'course enrollmnt, pg 12-14'!B28</f>
        <v>106</v>
      </c>
      <c r="D27" s="25"/>
      <c r="E27" s="20"/>
      <c r="F27" s="12">
        <f>+'course enrollmnt, pg 12-14'!C28</f>
        <v>0</v>
      </c>
      <c r="G27" s="36"/>
      <c r="H27" s="11">
        <f t="shared" si="3"/>
        <v>95</v>
      </c>
      <c r="I27" s="12">
        <f t="shared" si="0"/>
        <v>106</v>
      </c>
      <c r="J27" s="25">
        <f t="shared" si="5"/>
        <v>0.11578947368421053</v>
      </c>
    </row>
    <row r="28" spans="1:10" ht="12.75">
      <c r="A28" s="10" t="s">
        <v>42</v>
      </c>
      <c r="B28" s="11">
        <v>113</v>
      </c>
      <c r="C28" s="12">
        <f>+'course enrollmnt, pg 12-14'!B29</f>
        <v>110</v>
      </c>
      <c r="D28" s="25">
        <f t="shared" si="1"/>
        <v>-0.02654867256637168</v>
      </c>
      <c r="E28" s="20"/>
      <c r="F28" s="12">
        <f>+'course enrollmnt, pg 12-14'!C29</f>
        <v>0</v>
      </c>
      <c r="G28" s="36"/>
      <c r="H28" s="11">
        <f t="shared" si="3"/>
        <v>113</v>
      </c>
      <c r="I28" s="12">
        <f t="shared" si="0"/>
        <v>110</v>
      </c>
      <c r="J28" s="25">
        <f t="shared" si="5"/>
        <v>-0.02654867256637168</v>
      </c>
    </row>
    <row r="29" spans="1:10" ht="12.75">
      <c r="A29" s="10" t="s">
        <v>156</v>
      </c>
      <c r="B29" s="11">
        <v>34</v>
      </c>
      <c r="C29" s="12">
        <f>+'course enrollmnt, pg 12-14'!B30</f>
        <v>34</v>
      </c>
      <c r="D29" s="25">
        <f t="shared" si="1"/>
        <v>0</v>
      </c>
      <c r="E29" s="20"/>
      <c r="F29" s="12">
        <f>+'course enrollmnt, pg 12-14'!C30</f>
        <v>0</v>
      </c>
      <c r="G29" s="36"/>
      <c r="H29" s="11">
        <f t="shared" si="3"/>
        <v>34</v>
      </c>
      <c r="I29" s="12">
        <f t="shared" si="0"/>
        <v>34</v>
      </c>
      <c r="J29" s="25">
        <f t="shared" si="5"/>
        <v>0</v>
      </c>
    </row>
    <row r="30" spans="1:10" ht="12.75">
      <c r="A30" s="10" t="s">
        <v>43</v>
      </c>
      <c r="B30" s="11">
        <v>200</v>
      </c>
      <c r="C30" s="12">
        <f>+'course enrollmnt, pg 12-14'!B31</f>
        <v>194</v>
      </c>
      <c r="D30" s="25">
        <f t="shared" si="1"/>
        <v>-0.03</v>
      </c>
      <c r="E30" s="20">
        <v>1</v>
      </c>
      <c r="F30" s="12">
        <f>+'course enrollmnt, pg 12-14'!C31</f>
        <v>0</v>
      </c>
      <c r="G30" s="36"/>
      <c r="H30" s="11">
        <f t="shared" si="3"/>
        <v>201</v>
      </c>
      <c r="I30" s="12">
        <f t="shared" si="0"/>
        <v>194</v>
      </c>
      <c r="J30" s="25">
        <f t="shared" si="5"/>
        <v>-0.03482587064676617</v>
      </c>
    </row>
    <row r="31" spans="1:10" ht="12.75">
      <c r="A31" s="10" t="s">
        <v>44</v>
      </c>
      <c r="B31" s="11">
        <v>9350</v>
      </c>
      <c r="C31" s="12">
        <f>+'course enrollmnt, pg 12-14'!B32</f>
        <v>8683</v>
      </c>
      <c r="D31" s="25">
        <f t="shared" si="1"/>
        <v>-0.07133689839572192</v>
      </c>
      <c r="E31" s="20">
        <v>155</v>
      </c>
      <c r="F31" s="12">
        <f>+'course enrollmnt, pg 12-14'!C32</f>
        <v>250</v>
      </c>
      <c r="G31" s="36">
        <f t="shared" si="2"/>
        <v>0.6129032258064516</v>
      </c>
      <c r="H31" s="11">
        <f t="shared" si="3"/>
        <v>9505</v>
      </c>
      <c r="I31" s="12">
        <f t="shared" si="0"/>
        <v>8933</v>
      </c>
      <c r="J31" s="25">
        <f t="shared" si="5"/>
        <v>-0.0601788532351394</v>
      </c>
    </row>
    <row r="32" spans="1:10" ht="12.75">
      <c r="A32" s="10" t="s">
        <v>45</v>
      </c>
      <c r="B32" s="11">
        <v>348</v>
      </c>
      <c r="C32" s="12">
        <f>+'course enrollmnt, pg 12-14'!B33</f>
        <v>324</v>
      </c>
      <c r="D32" s="25">
        <f t="shared" si="1"/>
        <v>-0.06896551724137931</v>
      </c>
      <c r="E32" s="20">
        <v>84</v>
      </c>
      <c r="F32" s="12">
        <f>+'course enrollmnt, pg 12-14'!C33</f>
        <v>97</v>
      </c>
      <c r="G32" s="36">
        <f t="shared" si="2"/>
        <v>0.15476190476190477</v>
      </c>
      <c r="H32" s="11">
        <f t="shared" si="3"/>
        <v>432</v>
      </c>
      <c r="I32" s="12">
        <f t="shared" si="0"/>
        <v>421</v>
      </c>
      <c r="J32" s="25">
        <f t="shared" si="5"/>
        <v>-0.02546296296296296</v>
      </c>
    </row>
    <row r="33" spans="1:10" ht="12.75">
      <c r="A33" s="10" t="s">
        <v>46</v>
      </c>
      <c r="B33" s="11">
        <v>3417</v>
      </c>
      <c r="C33" s="12">
        <f>+'course enrollmnt, pg 12-14'!B34</f>
        <v>3117</v>
      </c>
      <c r="D33" s="25">
        <f t="shared" si="1"/>
        <v>-0.08779631255487269</v>
      </c>
      <c r="E33" s="20">
        <v>145</v>
      </c>
      <c r="F33" s="12">
        <f>+'course enrollmnt, pg 12-14'!C34</f>
        <v>191</v>
      </c>
      <c r="G33" s="36">
        <f t="shared" si="2"/>
        <v>0.31724137931034485</v>
      </c>
      <c r="H33" s="11">
        <f t="shared" si="3"/>
        <v>3562</v>
      </c>
      <c r="I33" s="12">
        <f t="shared" si="0"/>
        <v>3308</v>
      </c>
      <c r="J33" s="25">
        <f t="shared" si="5"/>
        <v>-0.07130825379000562</v>
      </c>
    </row>
    <row r="34" spans="1:10" ht="12.75">
      <c r="A34" s="91" t="s">
        <v>148</v>
      </c>
      <c r="B34" s="11">
        <v>75</v>
      </c>
      <c r="C34" s="12">
        <f>+'course enrollmnt, pg 12-14'!B35</f>
        <v>45</v>
      </c>
      <c r="D34" s="25">
        <f t="shared" si="1"/>
        <v>-0.4</v>
      </c>
      <c r="E34" s="20"/>
      <c r="F34" s="12">
        <f>+'course enrollmnt, pg 12-14'!C35</f>
        <v>0</v>
      </c>
      <c r="G34" s="36"/>
      <c r="H34" s="11">
        <f t="shared" si="3"/>
        <v>75</v>
      </c>
      <c r="I34" s="12">
        <f t="shared" si="0"/>
        <v>45</v>
      </c>
      <c r="J34" s="25">
        <f t="shared" si="5"/>
        <v>-0.4</v>
      </c>
    </row>
    <row r="35" spans="1:10" ht="12.75">
      <c r="A35" s="181" t="s">
        <v>174</v>
      </c>
      <c r="B35" s="11"/>
      <c r="C35" s="12">
        <f>+'course enrollmnt, pg 12-14'!B36</f>
        <v>51</v>
      </c>
      <c r="D35" s="25"/>
      <c r="E35" s="20"/>
      <c r="F35" s="12">
        <f>+'course enrollmnt, pg 12-14'!C36</f>
        <v>0</v>
      </c>
      <c r="G35" s="36"/>
      <c r="H35" s="11">
        <f t="shared" si="3"/>
        <v>0</v>
      </c>
      <c r="I35" s="12">
        <f t="shared" si="0"/>
        <v>51</v>
      </c>
      <c r="J35" s="25"/>
    </row>
    <row r="36" spans="1:10" ht="12.75">
      <c r="A36" s="10" t="s">
        <v>48</v>
      </c>
      <c r="B36" s="11">
        <v>2128</v>
      </c>
      <c r="C36" s="12">
        <f>+'course enrollmnt, pg 12-14'!B37</f>
        <v>2130</v>
      </c>
      <c r="D36" s="25">
        <f t="shared" si="1"/>
        <v>0.0009398496240601503</v>
      </c>
      <c r="E36" s="20">
        <v>188</v>
      </c>
      <c r="F36" s="12">
        <f>+'course enrollmnt, pg 12-14'!C37</f>
        <v>195</v>
      </c>
      <c r="G36" s="36">
        <f t="shared" si="2"/>
        <v>0.03723404255319149</v>
      </c>
      <c r="H36" s="11">
        <f t="shared" si="3"/>
        <v>2316</v>
      </c>
      <c r="I36" s="12">
        <f t="shared" si="0"/>
        <v>2325</v>
      </c>
      <c r="J36" s="25">
        <f t="shared" si="5"/>
        <v>0.0038860103626943004</v>
      </c>
    </row>
    <row r="37" spans="1:10" ht="12.75">
      <c r="A37" s="10" t="s">
        <v>49</v>
      </c>
      <c r="B37" s="11">
        <v>2425</v>
      </c>
      <c r="C37" s="12">
        <f>+'course enrollmnt, pg 12-14'!B38</f>
        <v>2578</v>
      </c>
      <c r="D37" s="25">
        <f t="shared" si="1"/>
        <v>0.06309278350515464</v>
      </c>
      <c r="E37" s="20">
        <v>104</v>
      </c>
      <c r="F37" s="12">
        <f>+'course enrollmnt, pg 12-14'!C38</f>
        <v>206</v>
      </c>
      <c r="G37" s="36">
        <f t="shared" si="2"/>
        <v>0.9807692307692307</v>
      </c>
      <c r="H37" s="11">
        <f t="shared" si="3"/>
        <v>2529</v>
      </c>
      <c r="I37" s="12">
        <f t="shared" si="0"/>
        <v>2784</v>
      </c>
      <c r="J37" s="25">
        <f t="shared" si="5"/>
        <v>0.10083036773428232</v>
      </c>
    </row>
    <row r="38" spans="1:10" ht="12.75">
      <c r="A38" s="10" t="s">
        <v>50</v>
      </c>
      <c r="B38" s="11">
        <v>3741</v>
      </c>
      <c r="C38" s="12">
        <f>+'course enrollmnt, pg 12-14'!B39</f>
        <v>3399</v>
      </c>
      <c r="D38" s="25">
        <f t="shared" si="1"/>
        <v>-0.09141940657578188</v>
      </c>
      <c r="E38" s="20">
        <v>384</v>
      </c>
      <c r="F38" s="12">
        <f>+'course enrollmnt, pg 12-14'!C39</f>
        <v>204</v>
      </c>
      <c r="G38" s="36">
        <f t="shared" si="2"/>
        <v>-0.46875</v>
      </c>
      <c r="H38" s="11">
        <f t="shared" si="3"/>
        <v>4125</v>
      </c>
      <c r="I38" s="12">
        <f t="shared" si="0"/>
        <v>3603</v>
      </c>
      <c r="J38" s="25">
        <f t="shared" si="5"/>
        <v>-0.12654545454545454</v>
      </c>
    </row>
    <row r="39" spans="1:10" ht="12.75">
      <c r="A39" s="10" t="s">
        <v>51</v>
      </c>
      <c r="B39" s="11">
        <v>6376</v>
      </c>
      <c r="C39" s="12">
        <f>+'course enrollmnt, pg 12-14'!B40</f>
        <v>6314</v>
      </c>
      <c r="D39" s="25">
        <f t="shared" si="1"/>
        <v>-0.00972396486825596</v>
      </c>
      <c r="E39" s="20">
        <v>1162</v>
      </c>
      <c r="F39" s="12">
        <f>+'course enrollmnt, pg 12-14'!C40</f>
        <v>1145</v>
      </c>
      <c r="G39" s="36">
        <f t="shared" si="2"/>
        <v>-0.014629948364888123</v>
      </c>
      <c r="H39" s="11">
        <f t="shared" si="3"/>
        <v>7538</v>
      </c>
      <c r="I39" s="12">
        <f t="shared" si="0"/>
        <v>7459</v>
      </c>
      <c r="J39" s="25">
        <f t="shared" si="5"/>
        <v>-0.010480233483682674</v>
      </c>
    </row>
    <row r="40" spans="1:10" ht="12.75">
      <c r="A40" s="10" t="s">
        <v>52</v>
      </c>
      <c r="B40" s="11">
        <v>2086</v>
      </c>
      <c r="C40" s="12">
        <f>+'course enrollmnt, pg 12-14'!B41</f>
        <v>2024</v>
      </c>
      <c r="D40" s="25">
        <f t="shared" si="1"/>
        <v>-0.029721955896452542</v>
      </c>
      <c r="E40" s="20"/>
      <c r="F40" s="12">
        <f>+'course enrollmnt, pg 12-14'!C41</f>
        <v>0</v>
      </c>
      <c r="G40" s="36"/>
      <c r="H40" s="11">
        <f t="shared" si="3"/>
        <v>2086</v>
      </c>
      <c r="I40" s="12">
        <f t="shared" si="0"/>
        <v>2024</v>
      </c>
      <c r="J40" s="25">
        <f t="shared" si="5"/>
        <v>-0.029721955896452542</v>
      </c>
    </row>
    <row r="41" spans="1:10" ht="12.75">
      <c r="A41" s="10" t="s">
        <v>53</v>
      </c>
      <c r="B41" s="11">
        <v>4154</v>
      </c>
      <c r="C41" s="12">
        <f>+'course enrollmnt, pg 12-14'!B42</f>
        <v>4051</v>
      </c>
      <c r="D41" s="25">
        <f t="shared" si="1"/>
        <v>-0.02479537794896485</v>
      </c>
      <c r="E41" s="20">
        <v>209</v>
      </c>
      <c r="F41" s="12">
        <f>+'course enrollmnt, pg 12-14'!C42</f>
        <v>193</v>
      </c>
      <c r="G41" s="36">
        <f t="shared" si="2"/>
        <v>-0.07655502392344497</v>
      </c>
      <c r="H41" s="11">
        <f t="shared" si="3"/>
        <v>4363</v>
      </c>
      <c r="I41" s="12">
        <f t="shared" si="0"/>
        <v>4244</v>
      </c>
      <c r="J41" s="25">
        <f t="shared" si="5"/>
        <v>-0.027274810909924365</v>
      </c>
    </row>
    <row r="42" spans="1:10" ht="12.75">
      <c r="A42" s="10" t="s">
        <v>54</v>
      </c>
      <c r="B42" s="11">
        <v>973</v>
      </c>
      <c r="C42" s="12">
        <f>+'course enrollmnt, pg 12-14'!B43</f>
        <v>1401</v>
      </c>
      <c r="D42" s="25">
        <f t="shared" si="1"/>
        <v>0.4398766700924974</v>
      </c>
      <c r="E42" s="20">
        <v>281</v>
      </c>
      <c r="F42" s="12">
        <f>+'course enrollmnt, pg 12-14'!C43</f>
        <v>308</v>
      </c>
      <c r="G42" s="36">
        <f t="shared" si="2"/>
        <v>0.09608540925266904</v>
      </c>
      <c r="H42" s="11">
        <f t="shared" si="3"/>
        <v>1254</v>
      </c>
      <c r="I42" s="12">
        <f t="shared" si="0"/>
        <v>1709</v>
      </c>
      <c r="J42" s="25">
        <f t="shared" si="5"/>
        <v>0.3628389154704944</v>
      </c>
    </row>
    <row r="43" spans="1:10" ht="12.75">
      <c r="A43" s="10" t="s">
        <v>55</v>
      </c>
      <c r="B43" s="11">
        <v>1802</v>
      </c>
      <c r="C43" s="12">
        <f>+'course enrollmnt, pg 12-14'!B44</f>
        <v>1895</v>
      </c>
      <c r="D43" s="25">
        <f t="shared" si="1"/>
        <v>0.05160932297447281</v>
      </c>
      <c r="E43" s="20">
        <v>105</v>
      </c>
      <c r="F43" s="12">
        <f>+'course enrollmnt, pg 12-14'!C44</f>
        <v>123</v>
      </c>
      <c r="G43" s="36">
        <f t="shared" si="2"/>
        <v>0.17142857142857143</v>
      </c>
      <c r="H43" s="11">
        <f t="shared" si="3"/>
        <v>1907</v>
      </c>
      <c r="I43" s="12">
        <f t="shared" si="0"/>
        <v>2018</v>
      </c>
      <c r="J43" s="25">
        <f t="shared" si="5"/>
        <v>0.058206607236497114</v>
      </c>
    </row>
    <row r="44" spans="1:10" ht="12.75">
      <c r="A44" s="10" t="s">
        <v>56</v>
      </c>
      <c r="B44" s="11">
        <v>2327</v>
      </c>
      <c r="C44" s="12">
        <f>+'course enrollmnt, pg 12-14'!B45</f>
        <v>1957</v>
      </c>
      <c r="D44" s="25">
        <f t="shared" si="1"/>
        <v>-0.15900300816501933</v>
      </c>
      <c r="E44" s="20">
        <v>1281</v>
      </c>
      <c r="F44" s="12">
        <f>+'course enrollmnt, pg 12-14'!C45</f>
        <v>1635</v>
      </c>
      <c r="G44" s="36">
        <f t="shared" si="2"/>
        <v>0.27634660421545665</v>
      </c>
      <c r="H44" s="11">
        <f t="shared" si="3"/>
        <v>3608</v>
      </c>
      <c r="I44" s="12">
        <f t="shared" si="0"/>
        <v>3592</v>
      </c>
      <c r="J44" s="25">
        <f t="shared" si="5"/>
        <v>-0.004434589800443459</v>
      </c>
    </row>
    <row r="45" spans="1:10" ht="12.75">
      <c r="A45" s="10" t="s">
        <v>105</v>
      </c>
      <c r="B45" s="11">
        <v>158</v>
      </c>
      <c r="C45" s="12">
        <f>+'course enrollmnt, pg 12-14'!B46</f>
        <v>147</v>
      </c>
      <c r="D45" s="25">
        <f t="shared" si="1"/>
        <v>-0.06962025316455696</v>
      </c>
      <c r="E45" s="20"/>
      <c r="F45" s="12">
        <f>+'course enrollmnt, pg 12-14'!C46</f>
        <v>0</v>
      </c>
      <c r="G45" s="27"/>
      <c r="H45" s="11">
        <f t="shared" si="3"/>
        <v>158</v>
      </c>
      <c r="I45" s="12">
        <f t="shared" si="0"/>
        <v>147</v>
      </c>
      <c r="J45" s="25">
        <f t="shared" si="5"/>
        <v>-0.06962025316455696</v>
      </c>
    </row>
    <row r="46" spans="1:10" ht="12.75">
      <c r="A46" s="19" t="s">
        <v>110</v>
      </c>
      <c r="B46" s="204">
        <f>SUM(B8:B45)</f>
        <v>79079</v>
      </c>
      <c r="C46" s="205">
        <f>SUM(C8:C45)</f>
        <v>76576</v>
      </c>
      <c r="D46" s="206">
        <f>(C46-B46)/B46</f>
        <v>-0.03165189241138608</v>
      </c>
      <c r="E46" s="207">
        <f>SUM(E8:E45)</f>
        <v>7687</v>
      </c>
      <c r="F46" s="205">
        <f>SUM(F8:F45)</f>
        <v>8235</v>
      </c>
      <c r="G46" s="208">
        <f>(F46-E46)/E46</f>
        <v>0.07128918954078314</v>
      </c>
      <c r="H46" s="204">
        <f>SUM(H8:H45)</f>
        <v>86766</v>
      </c>
      <c r="I46" s="205">
        <f>SUM(I8:I45)</f>
        <v>84811</v>
      </c>
      <c r="J46" s="206">
        <f t="shared" si="5"/>
        <v>-0.02253186732130097</v>
      </c>
    </row>
    <row r="47" spans="1:10" ht="12.75">
      <c r="A47" s="189" t="s">
        <v>8</v>
      </c>
      <c r="B47" s="190"/>
      <c r="C47" s="191"/>
      <c r="D47" s="192"/>
      <c r="E47" s="193"/>
      <c r="F47" s="191"/>
      <c r="G47" s="194"/>
      <c r="H47" s="190"/>
      <c r="I47" s="191"/>
      <c r="J47" s="192"/>
    </row>
    <row r="48" spans="1:10" ht="12.75">
      <c r="A48" s="47" t="s">
        <v>30</v>
      </c>
      <c r="B48" s="137">
        <v>44</v>
      </c>
      <c r="C48" s="135">
        <f>+'course enrollmnt, pg 12-14'!B49</f>
        <v>0</v>
      </c>
      <c r="D48" s="25">
        <f aca="true" t="shared" si="6" ref="D48:D62">(C48-B48)/B48</f>
        <v>-1</v>
      </c>
      <c r="E48" s="136"/>
      <c r="F48" s="135"/>
      <c r="G48" s="195"/>
      <c r="H48" s="11">
        <f>SUM(B48+E48)</f>
        <v>44</v>
      </c>
      <c r="I48" s="12">
        <f>SUM(C48+F48)</f>
        <v>0</v>
      </c>
      <c r="J48" s="25">
        <f>(I48-H48)/H48</f>
        <v>-1</v>
      </c>
    </row>
    <row r="49" spans="1:10" ht="12.75">
      <c r="A49" s="47" t="s">
        <v>33</v>
      </c>
      <c r="B49" s="137"/>
      <c r="C49" s="135"/>
      <c r="D49" s="25"/>
      <c r="E49" s="136"/>
      <c r="F49" s="135"/>
      <c r="G49" s="195"/>
      <c r="H49" s="11">
        <f aca="true" t="shared" si="7" ref="H49:H63">SUM(B49+E49)</f>
        <v>0</v>
      </c>
      <c r="I49" s="12">
        <f aca="true" t="shared" si="8" ref="I49:I63">SUM(C49+F49)</f>
        <v>0</v>
      </c>
      <c r="J49" s="25"/>
    </row>
    <row r="50" spans="1:10" ht="12.75">
      <c r="A50" s="47" t="s">
        <v>34</v>
      </c>
      <c r="B50" s="137">
        <v>240</v>
      </c>
      <c r="C50" s="135">
        <f>+'course enrollmnt, pg 12-14'!B51</f>
        <v>196</v>
      </c>
      <c r="D50" s="25">
        <f t="shared" si="6"/>
        <v>-0.18333333333333332</v>
      </c>
      <c r="E50" s="136"/>
      <c r="F50" s="135"/>
      <c r="G50" s="195"/>
      <c r="H50" s="11">
        <f t="shared" si="7"/>
        <v>240</v>
      </c>
      <c r="I50" s="12">
        <f t="shared" si="8"/>
        <v>196</v>
      </c>
      <c r="J50" s="25">
        <f aca="true" t="shared" si="9" ref="J50:J63">(I50-H50)/H50</f>
        <v>-0.18333333333333332</v>
      </c>
    </row>
    <row r="51" spans="1:10" ht="12.75">
      <c r="A51" s="47" t="s">
        <v>36</v>
      </c>
      <c r="B51" s="137">
        <v>210</v>
      </c>
      <c r="C51" s="135">
        <f>+'course enrollmnt, pg 12-14'!B52</f>
        <v>144</v>
      </c>
      <c r="D51" s="25">
        <f t="shared" si="6"/>
        <v>-0.3142857142857143</v>
      </c>
      <c r="E51" s="136"/>
      <c r="F51" s="135"/>
      <c r="G51" s="195"/>
      <c r="H51" s="11">
        <f t="shared" si="7"/>
        <v>210</v>
      </c>
      <c r="I51" s="12">
        <f t="shared" si="8"/>
        <v>144</v>
      </c>
      <c r="J51" s="25">
        <f t="shared" si="9"/>
        <v>-0.3142857142857143</v>
      </c>
    </row>
    <row r="52" spans="1:10" ht="12.75">
      <c r="A52" s="47" t="s">
        <v>169</v>
      </c>
      <c r="B52" s="137">
        <f>+'[1]course enrollmnt, pg 11-13'!$B$53</f>
        <v>48</v>
      </c>
      <c r="C52" s="135">
        <f>+'course enrollmnt, pg 12-14'!B53</f>
        <v>36</v>
      </c>
      <c r="D52" s="25">
        <f t="shared" si="6"/>
        <v>-0.25</v>
      </c>
      <c r="E52" s="136"/>
      <c r="F52" s="135"/>
      <c r="G52" s="195"/>
      <c r="H52" s="11">
        <f t="shared" si="7"/>
        <v>48</v>
      </c>
      <c r="I52" s="12">
        <f t="shared" si="8"/>
        <v>36</v>
      </c>
      <c r="J52" s="25">
        <f t="shared" si="9"/>
        <v>-0.25</v>
      </c>
    </row>
    <row r="53" spans="1:10" ht="12.75">
      <c r="A53" s="47" t="s">
        <v>44</v>
      </c>
      <c r="B53" s="137">
        <f>+'[1]course enrollmnt, pg 11-13'!$B$54</f>
        <v>150</v>
      </c>
      <c r="C53" s="135">
        <f>+'course enrollmnt, pg 12-14'!B54</f>
        <v>138</v>
      </c>
      <c r="D53" s="25">
        <f t="shared" si="6"/>
        <v>-0.08</v>
      </c>
      <c r="E53" s="136"/>
      <c r="F53" s="135"/>
      <c r="G53" s="195"/>
      <c r="H53" s="11">
        <f t="shared" si="7"/>
        <v>150</v>
      </c>
      <c r="I53" s="12">
        <f t="shared" si="8"/>
        <v>138</v>
      </c>
      <c r="J53" s="25">
        <f t="shared" si="9"/>
        <v>-0.08</v>
      </c>
    </row>
    <row r="54" spans="1:10" ht="12.75">
      <c r="A54" s="47" t="s">
        <v>43</v>
      </c>
      <c r="B54" s="137">
        <f>+'[1]course enrollmnt, pg 11-13'!$B$55</f>
        <v>60</v>
      </c>
      <c r="C54" s="135">
        <f>+'course enrollmnt, pg 12-14'!B55</f>
        <v>48</v>
      </c>
      <c r="D54" s="25">
        <f t="shared" si="6"/>
        <v>-0.2</v>
      </c>
      <c r="E54" s="136"/>
      <c r="F54" s="135"/>
      <c r="G54" s="195"/>
      <c r="H54" s="11">
        <f t="shared" si="7"/>
        <v>60</v>
      </c>
      <c r="I54" s="12">
        <f t="shared" si="8"/>
        <v>48</v>
      </c>
      <c r="J54" s="25">
        <f t="shared" si="9"/>
        <v>-0.2</v>
      </c>
    </row>
    <row r="55" spans="1:10" ht="12.75">
      <c r="A55" s="47" t="s">
        <v>166</v>
      </c>
      <c r="B55" s="137"/>
      <c r="C55" s="135">
        <f>+'course enrollmnt, pg 12-14'!B56</f>
        <v>15</v>
      </c>
      <c r="D55" s="25"/>
      <c r="E55" s="136"/>
      <c r="F55" s="135"/>
      <c r="G55" s="195"/>
      <c r="H55" s="11">
        <f t="shared" si="7"/>
        <v>0</v>
      </c>
      <c r="I55" s="12">
        <f t="shared" si="8"/>
        <v>15</v>
      </c>
      <c r="J55" s="25"/>
    </row>
    <row r="56" spans="1:10" ht="12.75">
      <c r="A56" s="47" t="s">
        <v>48</v>
      </c>
      <c r="B56" s="137">
        <v>78</v>
      </c>
      <c r="C56" s="135">
        <f>+'course enrollmnt, pg 12-14'!B57</f>
        <v>66</v>
      </c>
      <c r="D56" s="25">
        <f t="shared" si="6"/>
        <v>-0.15384615384615385</v>
      </c>
      <c r="E56" s="136"/>
      <c r="F56" s="135"/>
      <c r="G56" s="195"/>
      <c r="H56" s="11">
        <f t="shared" si="7"/>
        <v>78</v>
      </c>
      <c r="I56" s="12">
        <f t="shared" si="8"/>
        <v>66</v>
      </c>
      <c r="J56" s="25">
        <f t="shared" si="9"/>
        <v>-0.15384615384615385</v>
      </c>
    </row>
    <row r="57" spans="1:10" ht="12.75">
      <c r="A57" s="47" t="s">
        <v>49</v>
      </c>
      <c r="B57" s="137"/>
      <c r="C57" s="135"/>
      <c r="D57" s="25"/>
      <c r="E57" s="136"/>
      <c r="F57" s="135"/>
      <c r="G57" s="195"/>
      <c r="H57" s="11">
        <f t="shared" si="7"/>
        <v>0</v>
      </c>
      <c r="I57" s="12">
        <f t="shared" si="8"/>
        <v>0</v>
      </c>
      <c r="J57" s="25"/>
    </row>
    <row r="58" spans="1:10" ht="12.75">
      <c r="A58" s="47" t="s">
        <v>51</v>
      </c>
      <c r="B58" s="137">
        <v>54</v>
      </c>
      <c r="C58" s="135">
        <f>+'course enrollmnt, pg 12-14'!B59</f>
        <v>62</v>
      </c>
      <c r="D58" s="25">
        <f t="shared" si="6"/>
        <v>0.14814814814814814</v>
      </c>
      <c r="E58" s="136"/>
      <c r="F58" s="135"/>
      <c r="G58" s="195"/>
      <c r="H58" s="11">
        <f t="shared" si="7"/>
        <v>54</v>
      </c>
      <c r="I58" s="12">
        <f t="shared" si="8"/>
        <v>62</v>
      </c>
      <c r="J58" s="25">
        <f t="shared" si="9"/>
        <v>0.14814814814814814</v>
      </c>
    </row>
    <row r="59" spans="1:10" ht="12.75">
      <c r="A59" s="47" t="s">
        <v>50</v>
      </c>
      <c r="B59" s="137">
        <v>120</v>
      </c>
      <c r="C59" s="135">
        <f>+'course enrollmnt, pg 12-14'!B60</f>
        <v>96</v>
      </c>
      <c r="D59" s="25">
        <f t="shared" si="6"/>
        <v>-0.2</v>
      </c>
      <c r="E59" s="136"/>
      <c r="F59" s="135"/>
      <c r="G59" s="195"/>
      <c r="H59" s="11">
        <f t="shared" si="7"/>
        <v>120</v>
      </c>
      <c r="I59" s="12">
        <f t="shared" si="8"/>
        <v>96</v>
      </c>
      <c r="J59" s="25">
        <f t="shared" si="9"/>
        <v>-0.2</v>
      </c>
    </row>
    <row r="60" spans="1:10" ht="12.75">
      <c r="A60" s="47" t="s">
        <v>52</v>
      </c>
      <c r="B60" s="137"/>
      <c r="C60" s="135"/>
      <c r="D60" s="25"/>
      <c r="E60" s="136"/>
      <c r="F60" s="135"/>
      <c r="G60" s="195"/>
      <c r="H60" s="11">
        <f t="shared" si="7"/>
        <v>0</v>
      </c>
      <c r="I60" s="12">
        <f t="shared" si="8"/>
        <v>0</v>
      </c>
      <c r="J60" s="25"/>
    </row>
    <row r="61" spans="1:10" ht="12.75">
      <c r="A61" s="47" t="s">
        <v>56</v>
      </c>
      <c r="B61" s="137">
        <v>208</v>
      </c>
      <c r="C61" s="135">
        <f>+'course enrollmnt, pg 12-14'!B62</f>
        <v>180</v>
      </c>
      <c r="D61" s="25">
        <f t="shared" si="6"/>
        <v>-0.1346153846153846</v>
      </c>
      <c r="E61" s="136"/>
      <c r="F61" s="135"/>
      <c r="G61" s="195"/>
      <c r="H61" s="11">
        <f t="shared" si="7"/>
        <v>208</v>
      </c>
      <c r="I61" s="12">
        <f t="shared" si="8"/>
        <v>180</v>
      </c>
      <c r="J61" s="25">
        <f t="shared" si="9"/>
        <v>-0.1346153846153846</v>
      </c>
    </row>
    <row r="62" spans="1:10" ht="12.75">
      <c r="A62" s="47" t="s">
        <v>99</v>
      </c>
      <c r="B62" s="137">
        <v>54</v>
      </c>
      <c r="C62" s="135">
        <f>+'course enrollmnt, pg 12-14'!B63</f>
        <v>0</v>
      </c>
      <c r="D62" s="25">
        <f t="shared" si="6"/>
        <v>-1</v>
      </c>
      <c r="E62" s="136"/>
      <c r="F62" s="135"/>
      <c r="G62" s="195"/>
      <c r="H62" s="11">
        <f t="shared" si="7"/>
        <v>54</v>
      </c>
      <c r="I62" s="12">
        <f t="shared" si="8"/>
        <v>0</v>
      </c>
      <c r="J62" s="25">
        <f t="shared" si="9"/>
        <v>-1</v>
      </c>
    </row>
    <row r="63" spans="1:10" ht="12.75">
      <c r="A63" s="19" t="s">
        <v>168</v>
      </c>
      <c r="B63" s="204">
        <f>SUM(B48:B62)</f>
        <v>1266</v>
      </c>
      <c r="C63" s="205">
        <f>SUM(C48:C62)</f>
        <v>981</v>
      </c>
      <c r="D63" s="206">
        <f>(C63-B63)/B63</f>
        <v>-0.22511848341232227</v>
      </c>
      <c r="E63" s="207"/>
      <c r="F63" s="205"/>
      <c r="G63" s="208"/>
      <c r="H63" s="204">
        <f t="shared" si="7"/>
        <v>1266</v>
      </c>
      <c r="I63" s="205">
        <f t="shared" si="8"/>
        <v>981</v>
      </c>
      <c r="J63" s="206">
        <f t="shared" si="9"/>
        <v>-0.22511848341232227</v>
      </c>
    </row>
    <row r="64" spans="1:11" ht="12.75">
      <c r="A64" s="32" t="s">
        <v>58</v>
      </c>
      <c r="B64" s="33"/>
      <c r="C64" s="16"/>
      <c r="D64" s="18"/>
      <c r="E64" s="17"/>
      <c r="F64" s="16"/>
      <c r="G64" s="23"/>
      <c r="H64" s="15"/>
      <c r="I64" s="16"/>
      <c r="J64" s="34"/>
      <c r="K64" s="21"/>
    </row>
    <row r="65" spans="1:10" ht="12.75">
      <c r="A65" s="10" t="s">
        <v>59</v>
      </c>
      <c r="B65" s="185">
        <v>2597</v>
      </c>
      <c r="C65" s="12">
        <f>+'course enrollmnt, pg 12-14'!B66</f>
        <v>2746</v>
      </c>
      <c r="D65" s="60">
        <f aca="true" t="shared" si="10" ref="D65:D77">(C65-B65)/B65</f>
        <v>0.05737389295340778</v>
      </c>
      <c r="E65" s="20">
        <v>924</v>
      </c>
      <c r="F65" s="43">
        <f>+'course enrollmnt, pg 12-14'!C66</f>
        <v>972</v>
      </c>
      <c r="G65" s="48">
        <f aca="true" t="shared" si="11" ref="G65:G78">(F65-E65)/E65</f>
        <v>0.05194805194805195</v>
      </c>
      <c r="H65" s="11">
        <f>SUM(B65+E65)</f>
        <v>3521</v>
      </c>
      <c r="I65" s="12">
        <f>SUM(C65+F65)</f>
        <v>3718</v>
      </c>
      <c r="J65" s="25">
        <f>(I65-H65)/H65</f>
        <v>0.05595001420051122</v>
      </c>
    </row>
    <row r="66" spans="1:10" ht="12.75">
      <c r="A66" s="10" t="s">
        <v>60</v>
      </c>
      <c r="B66" s="185">
        <v>342</v>
      </c>
      <c r="C66" s="12">
        <f>+'course enrollmnt, pg 12-14'!B67</f>
        <v>453</v>
      </c>
      <c r="D66" s="60">
        <f t="shared" si="10"/>
        <v>0.32456140350877194</v>
      </c>
      <c r="E66" s="20"/>
      <c r="F66" s="43"/>
      <c r="G66" s="48"/>
      <c r="H66" s="11">
        <f aca="true" t="shared" si="12" ref="H66:H78">SUM(B66+E66)</f>
        <v>342</v>
      </c>
      <c r="I66" s="12">
        <f aca="true" t="shared" si="13" ref="I66:I78">SUM(C66+F66)</f>
        <v>453</v>
      </c>
      <c r="J66" s="25">
        <f>(I66-H66)/H66</f>
        <v>0.32456140350877194</v>
      </c>
    </row>
    <row r="67" spans="1:10" ht="12.75">
      <c r="A67" s="10" t="s">
        <v>146</v>
      </c>
      <c r="B67" s="185">
        <v>30</v>
      </c>
      <c r="C67" s="12">
        <f>+'course enrollmnt, pg 12-14'!B68</f>
        <v>22</v>
      </c>
      <c r="D67" s="60">
        <f t="shared" si="10"/>
        <v>-0.26666666666666666</v>
      </c>
      <c r="E67" s="20"/>
      <c r="F67" s="43"/>
      <c r="G67" s="48"/>
      <c r="H67" s="11">
        <f t="shared" si="12"/>
        <v>30</v>
      </c>
      <c r="I67" s="12">
        <f t="shared" si="13"/>
        <v>22</v>
      </c>
      <c r="J67" s="25">
        <f>(I67-H67)/H67</f>
        <v>-0.26666666666666666</v>
      </c>
    </row>
    <row r="68" spans="1:10" ht="12.75">
      <c r="A68" s="10" t="s">
        <v>61</v>
      </c>
      <c r="B68" s="185">
        <v>1691</v>
      </c>
      <c r="C68" s="12">
        <f>+'course enrollmnt, pg 12-14'!B69</f>
        <v>1071</v>
      </c>
      <c r="D68" s="60">
        <f t="shared" si="10"/>
        <v>-0.3666469544648137</v>
      </c>
      <c r="E68" s="20">
        <v>1119</v>
      </c>
      <c r="F68" s="43">
        <f>+'course enrollmnt, pg 12-14'!C69</f>
        <v>1114</v>
      </c>
      <c r="G68" s="48">
        <f t="shared" si="11"/>
        <v>-0.004468275245755138</v>
      </c>
      <c r="H68" s="11">
        <f t="shared" si="12"/>
        <v>2810</v>
      </c>
      <c r="I68" s="12">
        <f t="shared" si="13"/>
        <v>2185</v>
      </c>
      <c r="J68" s="25">
        <f>(I68-H68)/H68</f>
        <v>-0.22241992882562278</v>
      </c>
    </row>
    <row r="69" spans="1:10" ht="12.75">
      <c r="A69" s="10" t="s">
        <v>106</v>
      </c>
      <c r="B69" s="185"/>
      <c r="C69" s="12"/>
      <c r="D69" s="60"/>
      <c r="E69" s="20"/>
      <c r="F69" s="43">
        <v>64</v>
      </c>
      <c r="G69" s="48"/>
      <c r="H69" s="11"/>
      <c r="I69" s="12">
        <f t="shared" si="13"/>
        <v>64</v>
      </c>
      <c r="J69" s="25"/>
    </row>
    <row r="70" spans="1:10" ht="12.75">
      <c r="A70" s="10" t="s">
        <v>62</v>
      </c>
      <c r="B70" s="185">
        <v>1463</v>
      </c>
      <c r="C70" s="12">
        <f>+'course enrollmnt, pg 12-14'!B71</f>
        <v>1731</v>
      </c>
      <c r="D70" s="60">
        <f t="shared" si="10"/>
        <v>0.18318523581681476</v>
      </c>
      <c r="E70" s="20">
        <v>686</v>
      </c>
      <c r="F70" s="43">
        <f>+'course enrollmnt, pg 12-14'!C71</f>
        <v>871</v>
      </c>
      <c r="G70" s="48">
        <f t="shared" si="11"/>
        <v>0.2696793002915452</v>
      </c>
      <c r="H70" s="11">
        <f t="shared" si="12"/>
        <v>2149</v>
      </c>
      <c r="I70" s="12">
        <f t="shared" si="13"/>
        <v>2602</v>
      </c>
      <c r="J70" s="25">
        <f aca="true" t="shared" si="14" ref="J70:J76">(I70-H70)/H70</f>
        <v>0.21079571893904142</v>
      </c>
    </row>
    <row r="71" spans="1:10" ht="12.75">
      <c r="A71" s="10" t="s">
        <v>63</v>
      </c>
      <c r="B71" s="185">
        <v>678</v>
      </c>
      <c r="C71" s="12">
        <f>+'course enrollmnt, pg 12-14'!B72</f>
        <v>624</v>
      </c>
      <c r="D71" s="60">
        <f t="shared" si="10"/>
        <v>-0.07964601769911504</v>
      </c>
      <c r="E71" s="20">
        <v>243</v>
      </c>
      <c r="F71" s="43">
        <f>+'course enrollmnt, pg 12-14'!C72</f>
        <v>218</v>
      </c>
      <c r="G71" s="48">
        <f t="shared" si="11"/>
        <v>-0.102880658436214</v>
      </c>
      <c r="H71" s="11">
        <f t="shared" si="12"/>
        <v>921</v>
      </c>
      <c r="I71" s="12">
        <f t="shared" si="13"/>
        <v>842</v>
      </c>
      <c r="J71" s="25">
        <f t="shared" si="14"/>
        <v>-0.08577633007600434</v>
      </c>
    </row>
    <row r="72" spans="1:10" ht="12.75">
      <c r="A72" s="10" t="s">
        <v>64</v>
      </c>
      <c r="B72" s="185"/>
      <c r="C72" s="12"/>
      <c r="D72" s="60"/>
      <c r="E72" s="20">
        <v>301</v>
      </c>
      <c r="F72" s="43">
        <f>+'course enrollmnt, pg 12-14'!C73</f>
        <v>462</v>
      </c>
      <c r="G72" s="48">
        <f t="shared" si="11"/>
        <v>0.5348837209302325</v>
      </c>
      <c r="H72" s="11">
        <f t="shared" si="12"/>
        <v>301</v>
      </c>
      <c r="I72" s="12">
        <f t="shared" si="13"/>
        <v>462</v>
      </c>
      <c r="J72" s="25">
        <f t="shared" si="14"/>
        <v>0.5348837209302325</v>
      </c>
    </row>
    <row r="73" spans="1:10" ht="12.75">
      <c r="A73" s="10" t="s">
        <v>65</v>
      </c>
      <c r="B73" s="185">
        <v>2526</v>
      </c>
      <c r="C73" s="12">
        <f>+'course enrollmnt, pg 12-14'!B74</f>
        <v>2131</v>
      </c>
      <c r="D73" s="60">
        <f t="shared" si="10"/>
        <v>-0.15637371338083927</v>
      </c>
      <c r="E73" s="20">
        <v>128</v>
      </c>
      <c r="F73" s="43">
        <f>+'course enrollmnt, pg 12-14'!C74</f>
        <v>120</v>
      </c>
      <c r="G73" s="48">
        <f t="shared" si="11"/>
        <v>-0.0625</v>
      </c>
      <c r="H73" s="11">
        <f t="shared" si="12"/>
        <v>2654</v>
      </c>
      <c r="I73" s="12">
        <f t="shared" si="13"/>
        <v>2251</v>
      </c>
      <c r="J73" s="25">
        <f t="shared" si="14"/>
        <v>-0.15184626978146196</v>
      </c>
    </row>
    <row r="74" spans="1:10" ht="12.75">
      <c r="A74" s="10" t="s">
        <v>111</v>
      </c>
      <c r="B74" s="185"/>
      <c r="C74" s="12"/>
      <c r="D74" s="60"/>
      <c r="E74" s="20">
        <v>1504</v>
      </c>
      <c r="F74" s="43">
        <f>+'course enrollmnt, pg 12-14'!C75</f>
        <v>1688</v>
      </c>
      <c r="G74" s="48">
        <f t="shared" si="11"/>
        <v>0.12234042553191489</v>
      </c>
      <c r="H74" s="11">
        <f t="shared" si="12"/>
        <v>1504</v>
      </c>
      <c r="I74" s="12">
        <f t="shared" si="13"/>
        <v>1688</v>
      </c>
      <c r="J74" s="25">
        <f t="shared" si="14"/>
        <v>0.12234042553191489</v>
      </c>
    </row>
    <row r="75" spans="1:10" ht="12.75">
      <c r="A75" s="10" t="s">
        <v>66</v>
      </c>
      <c r="B75" s="185">
        <v>1961</v>
      </c>
      <c r="C75" s="12">
        <f>+'course enrollmnt, pg 12-14'!B76</f>
        <v>1990</v>
      </c>
      <c r="D75" s="60">
        <f t="shared" si="10"/>
        <v>0.014788373278939317</v>
      </c>
      <c r="E75" s="20">
        <v>824</v>
      </c>
      <c r="F75" s="43">
        <f>+'course enrollmnt, pg 12-14'!C76</f>
        <v>690</v>
      </c>
      <c r="G75" s="48">
        <f t="shared" si="11"/>
        <v>-0.16262135922330098</v>
      </c>
      <c r="H75" s="11">
        <f t="shared" si="12"/>
        <v>2785</v>
      </c>
      <c r="I75" s="12">
        <f t="shared" si="13"/>
        <v>2680</v>
      </c>
      <c r="J75" s="25">
        <f t="shared" si="14"/>
        <v>-0.03770197486535009</v>
      </c>
    </row>
    <row r="76" spans="1:10" ht="12.75">
      <c r="A76" s="10" t="s">
        <v>67</v>
      </c>
      <c r="B76" s="185">
        <v>1825</v>
      </c>
      <c r="C76" s="12">
        <f>+'course enrollmnt, pg 12-14'!B77</f>
        <v>1654</v>
      </c>
      <c r="D76" s="60">
        <f t="shared" si="10"/>
        <v>-0.0936986301369863</v>
      </c>
      <c r="E76" s="20">
        <v>1271</v>
      </c>
      <c r="F76" s="43">
        <f>+'course enrollmnt, pg 12-14'!C77</f>
        <v>1291</v>
      </c>
      <c r="G76" s="48">
        <f t="shared" si="11"/>
        <v>0.015735641227380016</v>
      </c>
      <c r="H76" s="11">
        <f t="shared" si="12"/>
        <v>3096</v>
      </c>
      <c r="I76" s="12">
        <f t="shared" si="13"/>
        <v>2945</v>
      </c>
      <c r="J76" s="25">
        <f t="shared" si="14"/>
        <v>-0.048772609819121446</v>
      </c>
    </row>
    <row r="77" spans="1:10" ht="12.75">
      <c r="A77" s="10" t="s">
        <v>68</v>
      </c>
      <c r="B77" s="185">
        <v>2030</v>
      </c>
      <c r="C77" s="12">
        <f>+'course enrollmnt, pg 12-14'!B78</f>
        <v>1947</v>
      </c>
      <c r="D77" s="60">
        <f t="shared" si="10"/>
        <v>-0.040886699507389164</v>
      </c>
      <c r="E77" s="20">
        <v>470</v>
      </c>
      <c r="F77" s="43">
        <f>+'course enrollmnt, pg 12-14'!C78</f>
        <v>667</v>
      </c>
      <c r="G77" s="48">
        <f>(F77-E77)/E77</f>
        <v>0.41914893617021276</v>
      </c>
      <c r="H77" s="11">
        <f>SUM(B77+E77)</f>
        <v>2500</v>
      </c>
      <c r="I77" s="12">
        <f>SUM(C77+F77)</f>
        <v>2614</v>
      </c>
      <c r="J77" s="25">
        <f>(I77-H77)/H77</f>
        <v>0.0456</v>
      </c>
    </row>
    <row r="78" spans="1:10" ht="12.75">
      <c r="A78" s="10" t="s">
        <v>104</v>
      </c>
      <c r="B78" s="185"/>
      <c r="C78" s="12"/>
      <c r="D78" s="60"/>
      <c r="E78" s="20">
        <v>120</v>
      </c>
      <c r="F78" s="43">
        <f>+'course enrollmnt, pg 12-14'!C79</f>
        <v>137</v>
      </c>
      <c r="G78" s="48">
        <f t="shared" si="11"/>
        <v>0.14166666666666666</v>
      </c>
      <c r="H78" s="11">
        <f t="shared" si="12"/>
        <v>120</v>
      </c>
      <c r="I78" s="12">
        <f t="shared" si="13"/>
        <v>137</v>
      </c>
      <c r="J78" s="25">
        <f>(I78-H78)/H78</f>
        <v>0.14166666666666666</v>
      </c>
    </row>
    <row r="79" spans="1:10" ht="12.75">
      <c r="A79" s="19" t="s">
        <v>69</v>
      </c>
      <c r="B79" s="213">
        <f>SUM(B65:B78)</f>
        <v>15143</v>
      </c>
      <c r="C79" s="214">
        <f>SUM(C65:C78)</f>
        <v>14369</v>
      </c>
      <c r="D79" s="206">
        <f>(C79-B79)/B79</f>
        <v>-0.051112725351647625</v>
      </c>
      <c r="E79" s="215">
        <f>SUM(E65:E78)</f>
        <v>7590</v>
      </c>
      <c r="F79" s="214">
        <f>SUM(F65:F78)</f>
        <v>8294</v>
      </c>
      <c r="G79" s="208">
        <f>(F79-E79)/E79</f>
        <v>0.0927536231884058</v>
      </c>
      <c r="H79" s="213">
        <f>SUM(H65:H78)</f>
        <v>22733</v>
      </c>
      <c r="I79" s="214">
        <f>SUM(I65:I78)</f>
        <v>22663</v>
      </c>
      <c r="J79" s="206">
        <f>(I79-H79)/H79</f>
        <v>-0.003079224035543043</v>
      </c>
    </row>
    <row r="80" spans="1:10" ht="12.75">
      <c r="A80" s="30" t="s">
        <v>70</v>
      </c>
      <c r="B80" s="31"/>
      <c r="C80" s="12"/>
      <c r="D80" s="13"/>
      <c r="E80" s="20"/>
      <c r="F80" s="12"/>
      <c r="G80" s="26"/>
      <c r="H80" s="11"/>
      <c r="I80" s="12"/>
      <c r="J80" s="29"/>
    </row>
    <row r="81" spans="1:10" ht="12.75">
      <c r="A81" s="62" t="str">
        <f>+'course enrollmnt, pg 12-14'!A82</f>
        <v>Adult Learning &amp; Development (ALD)</v>
      </c>
      <c r="B81" s="31"/>
      <c r="C81" s="12"/>
      <c r="D81" s="60"/>
      <c r="E81" s="20">
        <v>456</v>
      </c>
      <c r="F81" s="43">
        <f>+'course enrollmnt, pg 12-14'!C82</f>
        <v>443</v>
      </c>
      <c r="G81" s="48">
        <f aca="true" t="shared" si="15" ref="G81:G89">(F81-E81)/E81</f>
        <v>-0.02850877192982456</v>
      </c>
      <c r="H81" s="11">
        <f aca="true" t="shared" si="16" ref="H81:H99">SUM(B81+E81)</f>
        <v>456</v>
      </c>
      <c r="I81" s="12">
        <f aca="true" t="shared" si="17" ref="I81:I99">SUM(C81+F81)</f>
        <v>443</v>
      </c>
      <c r="J81" s="25">
        <f aca="true" t="shared" si="18" ref="J81:J89">(I81-H81)/H81</f>
        <v>-0.02850877192982456</v>
      </c>
    </row>
    <row r="82" spans="1:10" ht="12.75">
      <c r="A82" s="62" t="str">
        <f>+'course enrollmnt, pg 12-14'!A83</f>
        <v>Dance</v>
      </c>
      <c r="B82" s="185">
        <v>69</v>
      </c>
      <c r="C82" s="12">
        <f>+'course enrollmnt, pg 12-14'!B83</f>
        <v>88</v>
      </c>
      <c r="D82" s="60">
        <f aca="true" t="shared" si="19" ref="D82:D99">(C82-B82)/B82</f>
        <v>0.2753623188405797</v>
      </c>
      <c r="E82" s="20">
        <v>5</v>
      </c>
      <c r="F82" s="43">
        <f>+'course enrollmnt, pg 12-14'!C83</f>
        <v>1</v>
      </c>
      <c r="G82" s="48">
        <f t="shared" si="15"/>
        <v>-0.8</v>
      </c>
      <c r="H82" s="11">
        <f t="shared" si="16"/>
        <v>74</v>
      </c>
      <c r="I82" s="12">
        <f t="shared" si="17"/>
        <v>89</v>
      </c>
      <c r="J82" s="25">
        <f t="shared" si="18"/>
        <v>0.20270270270270271</v>
      </c>
    </row>
    <row r="83" spans="1:10" ht="12.75">
      <c r="A83" s="62" t="str">
        <f>+'course enrollmnt, pg 12-14'!A84</f>
        <v>Early Childhood Education</v>
      </c>
      <c r="B83" s="185">
        <v>1432</v>
      </c>
      <c r="C83" s="12">
        <f>+'course enrollmnt, pg 12-14'!B84</f>
        <v>1368</v>
      </c>
      <c r="D83" s="60">
        <f t="shared" si="19"/>
        <v>-0.0446927374301676</v>
      </c>
      <c r="E83" s="20">
        <v>801</v>
      </c>
      <c r="F83" s="43">
        <f>+'course enrollmnt, pg 12-14'!C84</f>
        <v>691</v>
      </c>
      <c r="G83" s="48">
        <f t="shared" si="15"/>
        <v>-0.1373283395755306</v>
      </c>
      <c r="H83" s="11">
        <f t="shared" si="16"/>
        <v>2233</v>
      </c>
      <c r="I83" s="12">
        <f t="shared" si="17"/>
        <v>2059</v>
      </c>
      <c r="J83" s="25">
        <f t="shared" si="18"/>
        <v>-0.07792207792207792</v>
      </c>
    </row>
    <row r="84" spans="1:10" ht="12.75">
      <c r="A84" s="62" t="str">
        <f>+'course enrollmnt, pg 12-14'!A85</f>
        <v>Education Counseling</v>
      </c>
      <c r="B84" s="185"/>
      <c r="C84" s="12"/>
      <c r="D84" s="60"/>
      <c r="E84" s="20">
        <v>17</v>
      </c>
      <c r="F84" s="43">
        <f>+'course enrollmnt, pg 12-14'!C85</f>
        <v>1</v>
      </c>
      <c r="G84" s="48">
        <f t="shared" si="15"/>
        <v>-0.9411764705882353</v>
      </c>
      <c r="H84" s="11">
        <f t="shared" si="16"/>
        <v>17</v>
      </c>
      <c r="I84" s="12">
        <f t="shared" si="17"/>
        <v>1</v>
      </c>
      <c r="J84" s="25">
        <f t="shared" si="18"/>
        <v>-0.9411764705882353</v>
      </c>
    </row>
    <row r="85" spans="1:10" ht="12.75">
      <c r="A85" s="62" t="str">
        <f>+'course enrollmnt, pg 12-14'!A86</f>
        <v>Curriculum &amp; Instruction (Graduate: EDB, EGT, &amp; ETE)</v>
      </c>
      <c r="B85" s="185">
        <v>2339</v>
      </c>
      <c r="C85" s="12">
        <f>+'course enrollmnt, pg 12-14'!B86</f>
        <v>2213</v>
      </c>
      <c r="D85" s="60">
        <f t="shared" si="19"/>
        <v>-0.05386917486105173</v>
      </c>
      <c r="E85" s="20">
        <v>2288</v>
      </c>
      <c r="F85" s="43">
        <f>+'course enrollmnt, pg 12-14'!C86</f>
        <v>2550</v>
      </c>
      <c r="G85" s="48">
        <f t="shared" si="15"/>
        <v>0.1145104895104895</v>
      </c>
      <c r="H85" s="11">
        <f t="shared" si="16"/>
        <v>4627</v>
      </c>
      <c r="I85" s="12">
        <f t="shared" si="17"/>
        <v>4763</v>
      </c>
      <c r="J85" s="25">
        <f t="shared" si="18"/>
        <v>0.02939269505078885</v>
      </c>
    </row>
    <row r="86" spans="1:10" ht="12.75">
      <c r="A86" s="62" t="str">
        <f>+'course enrollmnt, pg 12-14'!A87</f>
        <v>Education-SIP</v>
      </c>
      <c r="B86" s="185">
        <v>700</v>
      </c>
      <c r="C86" s="12">
        <f>+'course enrollmnt, pg 12-14'!B87</f>
        <v>562</v>
      </c>
      <c r="D86" s="60">
        <f t="shared" si="19"/>
        <v>-0.19714285714285715</v>
      </c>
      <c r="E86" s="20">
        <v>738</v>
      </c>
      <c r="F86" s="43">
        <f>+'course enrollmnt, pg 12-14'!C87</f>
        <v>547</v>
      </c>
      <c r="G86" s="48">
        <f t="shared" si="15"/>
        <v>-0.2588075880758808</v>
      </c>
      <c r="H86" s="11">
        <f t="shared" si="16"/>
        <v>1438</v>
      </c>
      <c r="I86" s="12">
        <f t="shared" si="17"/>
        <v>1109</v>
      </c>
      <c r="J86" s="25">
        <f t="shared" si="18"/>
        <v>-0.22878998609179416</v>
      </c>
    </row>
    <row r="87" spans="1:10" s="2" customFormat="1" ht="12.75">
      <c r="A87" s="62" t="str">
        <f>+'course enrollmnt, pg 12-14'!A88</f>
        <v>Coun, Admin, Super, Adult (ADM, EDE, FRL)</v>
      </c>
      <c r="B87" s="187"/>
      <c r="C87" s="12"/>
      <c r="D87" s="60"/>
      <c r="E87" s="28">
        <v>2236</v>
      </c>
      <c r="F87" s="43">
        <f>+'course enrollmnt, pg 12-14'!C88</f>
        <v>2441</v>
      </c>
      <c r="G87" s="48">
        <f t="shared" si="15"/>
        <v>0.09168157423971378</v>
      </c>
      <c r="H87" s="11">
        <f t="shared" si="16"/>
        <v>2236</v>
      </c>
      <c r="I87" s="12">
        <f t="shared" si="17"/>
        <v>2441</v>
      </c>
      <c r="J87" s="41">
        <f t="shared" si="18"/>
        <v>0.09168157423971378</v>
      </c>
    </row>
    <row r="88" spans="1:10" ht="12.75">
      <c r="A88" s="62" t="str">
        <f>+'course enrollmnt, pg 12-14'!A89</f>
        <v>Specialized Instructional/Teacher Education</v>
      </c>
      <c r="B88" s="185">
        <v>1050</v>
      </c>
      <c r="C88" s="12">
        <f>+'course enrollmnt, pg 12-14'!B89</f>
        <v>1269</v>
      </c>
      <c r="D88" s="60">
        <f t="shared" si="19"/>
        <v>0.20857142857142857</v>
      </c>
      <c r="E88" s="20">
        <v>870</v>
      </c>
      <c r="F88" s="43">
        <f>+'course enrollmnt, pg 12-14'!C89</f>
        <v>1321</v>
      </c>
      <c r="G88" s="48">
        <f t="shared" si="15"/>
        <v>0.5183908045977011</v>
      </c>
      <c r="H88" s="11">
        <f t="shared" si="16"/>
        <v>1920</v>
      </c>
      <c r="I88" s="12">
        <f t="shared" si="17"/>
        <v>2590</v>
      </c>
      <c r="J88" s="25">
        <f t="shared" si="18"/>
        <v>0.3489583333333333</v>
      </c>
    </row>
    <row r="89" spans="1:10" ht="12.75">
      <c r="A89" s="62" t="str">
        <f>+'course enrollmnt, pg 12-14'!A90</f>
        <v>Middle Childhood Education</v>
      </c>
      <c r="B89" s="185">
        <v>172</v>
      </c>
      <c r="C89" s="12">
        <f>+'course enrollmnt, pg 12-14'!B90</f>
        <v>292</v>
      </c>
      <c r="D89" s="60">
        <f t="shared" si="19"/>
        <v>0.6976744186046512</v>
      </c>
      <c r="E89" s="20">
        <v>20</v>
      </c>
      <c r="F89" s="43">
        <f>+'course enrollmnt, pg 12-14'!C90</f>
        <v>0</v>
      </c>
      <c r="G89" s="48">
        <f t="shared" si="15"/>
        <v>-1</v>
      </c>
      <c r="H89" s="11">
        <f t="shared" si="16"/>
        <v>192</v>
      </c>
      <c r="I89" s="12">
        <f t="shared" si="17"/>
        <v>292</v>
      </c>
      <c r="J89" s="25">
        <f t="shared" si="18"/>
        <v>0.5208333333333334</v>
      </c>
    </row>
    <row r="90" spans="1:10" ht="12.75">
      <c r="A90" s="92" t="s">
        <v>138</v>
      </c>
      <c r="B90" s="185"/>
      <c r="C90" s="12"/>
      <c r="D90" s="60"/>
      <c r="E90" s="20"/>
      <c r="F90" s="43"/>
      <c r="G90" s="48"/>
      <c r="H90" s="11"/>
      <c r="I90" s="12"/>
      <c r="J90" s="25"/>
    </row>
    <row r="91" spans="1:10" ht="12.75">
      <c r="A91" s="62" t="str">
        <f>+'course enrollmnt, pg 12-14'!A92</f>
        <v>Education-Special Offering</v>
      </c>
      <c r="B91" s="185">
        <v>4</v>
      </c>
      <c r="C91" s="12">
        <f>+'course enrollmnt, pg 12-14'!B92</f>
        <v>0</v>
      </c>
      <c r="D91" s="60">
        <f t="shared" si="19"/>
        <v>-1</v>
      </c>
      <c r="E91" s="20">
        <v>79</v>
      </c>
      <c r="F91" s="43">
        <f>+'course enrollmnt, pg 12-14'!C92</f>
        <v>45</v>
      </c>
      <c r="G91" s="48">
        <f aca="true" t="shared" si="20" ref="G91:G98">(F91-E91)/E91</f>
        <v>-0.43037974683544306</v>
      </c>
      <c r="H91" s="11">
        <f t="shared" si="16"/>
        <v>83</v>
      </c>
      <c r="I91" s="12">
        <f t="shared" si="17"/>
        <v>45</v>
      </c>
      <c r="J91" s="25">
        <f>(I91-H91)/H91</f>
        <v>-0.4578313253012048</v>
      </c>
    </row>
    <row r="92" spans="1:10" ht="12.75">
      <c r="A92" s="62" t="str">
        <f>+'course enrollmnt, pg 12-14'!A93</f>
        <v>Doctoral Education</v>
      </c>
      <c r="B92" s="186"/>
      <c r="C92" s="12"/>
      <c r="D92" s="60"/>
      <c r="E92" s="20">
        <v>380</v>
      </c>
      <c r="F92" s="43">
        <f>+'course enrollmnt, pg 12-14'!C93</f>
        <v>422</v>
      </c>
      <c r="G92" s="48">
        <f t="shared" si="20"/>
        <v>0.11052631578947368</v>
      </c>
      <c r="H92" s="11">
        <f t="shared" si="16"/>
        <v>380</v>
      </c>
      <c r="I92" s="12">
        <f t="shared" si="17"/>
        <v>422</v>
      </c>
      <c r="J92" s="25">
        <f aca="true" t="shared" si="21" ref="J92:J100">(I92-H92)/H92</f>
        <v>0.11052631578947368</v>
      </c>
    </row>
    <row r="93" spans="1:10" ht="12.75">
      <c r="A93" s="62" t="str">
        <f>+'course enrollmnt, pg 12-14'!A94</f>
        <v>Special Education</v>
      </c>
      <c r="B93" s="185">
        <v>621</v>
      </c>
      <c r="C93" s="12">
        <f>+'course enrollmnt, pg 12-14'!B94</f>
        <v>718</v>
      </c>
      <c r="D93" s="60">
        <f t="shared" si="19"/>
        <v>0.15619967793880837</v>
      </c>
      <c r="E93" s="20">
        <v>1302</v>
      </c>
      <c r="F93" s="43">
        <f>+'course enrollmnt, pg 12-14'!C94</f>
        <v>1241</v>
      </c>
      <c r="G93" s="48">
        <f t="shared" si="20"/>
        <v>-0.04685099846390169</v>
      </c>
      <c r="H93" s="11">
        <f t="shared" si="16"/>
        <v>1923</v>
      </c>
      <c r="I93" s="12">
        <f t="shared" si="17"/>
        <v>1959</v>
      </c>
      <c r="J93" s="25">
        <f t="shared" si="21"/>
        <v>0.0187207488299532</v>
      </c>
    </row>
    <row r="94" spans="1:10" ht="12.75">
      <c r="A94" s="62" t="str">
        <f>+'course enrollmnt, pg 12-14'!A95</f>
        <v>Specialized Study &amp; Field Experience</v>
      </c>
      <c r="B94" s="185">
        <v>2049</v>
      </c>
      <c r="C94" s="12">
        <f>+'course enrollmnt, pg 12-14'!B95</f>
        <v>2231</v>
      </c>
      <c r="D94" s="60">
        <f t="shared" si="19"/>
        <v>0.08882381649585164</v>
      </c>
      <c r="E94" s="20">
        <v>474</v>
      </c>
      <c r="F94" s="43">
        <f>+'course enrollmnt, pg 12-14'!C95</f>
        <v>657</v>
      </c>
      <c r="G94" s="48">
        <f t="shared" si="20"/>
        <v>0.3860759493670886</v>
      </c>
      <c r="H94" s="11">
        <f t="shared" si="16"/>
        <v>2523</v>
      </c>
      <c r="I94" s="12">
        <f t="shared" si="17"/>
        <v>2888</v>
      </c>
      <c r="J94" s="25">
        <f t="shared" si="21"/>
        <v>0.14466904478795084</v>
      </c>
    </row>
    <row r="95" spans="1:10" ht="12.75">
      <c r="A95" s="62" t="str">
        <f>+'course enrollmnt, pg 12-14'!A96</f>
        <v>Health Education</v>
      </c>
      <c r="B95" s="185">
        <v>348</v>
      </c>
      <c r="C95" s="12">
        <f>+'course enrollmnt, pg 12-14'!B96</f>
        <v>377</v>
      </c>
      <c r="D95" s="60">
        <f t="shared" si="19"/>
        <v>0.08333333333333333</v>
      </c>
      <c r="E95" s="20">
        <v>153</v>
      </c>
      <c r="F95" s="43">
        <f>+'course enrollmnt, pg 12-14'!C96</f>
        <v>210</v>
      </c>
      <c r="G95" s="48">
        <f t="shared" si="20"/>
        <v>0.37254901960784315</v>
      </c>
      <c r="H95" s="11">
        <f t="shared" si="16"/>
        <v>501</v>
      </c>
      <c r="I95" s="12">
        <f t="shared" si="17"/>
        <v>587</v>
      </c>
      <c r="J95" s="25">
        <f t="shared" si="21"/>
        <v>0.17165668662674652</v>
      </c>
    </row>
    <row r="96" spans="1:10" ht="12.75">
      <c r="A96" s="62" t="str">
        <f>+'course enrollmnt, pg 12-14'!A97</f>
        <v>HPER-Core Curriculum</v>
      </c>
      <c r="B96" s="185">
        <v>96</v>
      </c>
      <c r="C96" s="12">
        <f>+'course enrollmnt, pg 12-14'!B97</f>
        <v>109</v>
      </c>
      <c r="D96" s="60">
        <f t="shared" si="19"/>
        <v>0.13541666666666666</v>
      </c>
      <c r="E96" s="20">
        <v>60</v>
      </c>
      <c r="F96" s="43">
        <f>+'course enrollmnt, pg 12-14'!C97</f>
        <v>169</v>
      </c>
      <c r="G96" s="48">
        <f t="shared" si="20"/>
        <v>1.8166666666666667</v>
      </c>
      <c r="H96" s="11">
        <f t="shared" si="16"/>
        <v>156</v>
      </c>
      <c r="I96" s="12">
        <f t="shared" si="17"/>
        <v>278</v>
      </c>
      <c r="J96" s="25">
        <f t="shared" si="21"/>
        <v>0.782051282051282</v>
      </c>
    </row>
    <row r="97" spans="1:10" ht="12.75">
      <c r="A97" s="91" t="s">
        <v>47</v>
      </c>
      <c r="B97" s="185">
        <v>2068</v>
      </c>
      <c r="C97" s="12">
        <v>2456</v>
      </c>
      <c r="D97" s="60">
        <f t="shared" si="19"/>
        <v>0.18762088974854932</v>
      </c>
      <c r="E97" s="20">
        <v>19</v>
      </c>
      <c r="F97" s="43">
        <v>23</v>
      </c>
      <c r="G97" s="48">
        <f t="shared" si="20"/>
        <v>0.21052631578947367</v>
      </c>
      <c r="H97" s="11">
        <f t="shared" si="16"/>
        <v>2087</v>
      </c>
      <c r="I97" s="12">
        <f t="shared" si="17"/>
        <v>2479</v>
      </c>
      <c r="J97" s="25">
        <f t="shared" si="21"/>
        <v>0.18782942022041207</v>
      </c>
    </row>
    <row r="98" spans="1:10" ht="12.75">
      <c r="A98" s="62" t="str">
        <f>+'course enrollmnt, pg 12-14'!A99</f>
        <v>Physical Education-Professional</v>
      </c>
      <c r="B98" s="185">
        <v>995</v>
      </c>
      <c r="C98" s="12">
        <f>+'course enrollmnt, pg 12-14'!B99</f>
        <v>946</v>
      </c>
      <c r="D98" s="60">
        <f t="shared" si="19"/>
        <v>-0.04924623115577889</v>
      </c>
      <c r="E98" s="20">
        <v>262</v>
      </c>
      <c r="F98" s="43">
        <f>+'course enrollmnt, pg 12-14'!C99</f>
        <v>384</v>
      </c>
      <c r="G98" s="48">
        <f t="shared" si="20"/>
        <v>0.46564885496183206</v>
      </c>
      <c r="H98" s="11">
        <f t="shared" si="16"/>
        <v>1257</v>
      </c>
      <c r="I98" s="12">
        <f t="shared" si="17"/>
        <v>1330</v>
      </c>
      <c r="J98" s="25">
        <f t="shared" si="21"/>
        <v>0.05807478122513922</v>
      </c>
    </row>
    <row r="99" spans="1:10" ht="12.75">
      <c r="A99" s="62" t="str">
        <f>+'course enrollmnt, pg 12-14'!A100</f>
        <v>Physical Education-Service</v>
      </c>
      <c r="B99" s="185">
        <v>495</v>
      </c>
      <c r="C99" s="12">
        <f>+'course enrollmnt, pg 12-14'!B100</f>
        <v>442</v>
      </c>
      <c r="D99" s="60">
        <f t="shared" si="19"/>
        <v>-0.10707070707070707</v>
      </c>
      <c r="E99" s="20"/>
      <c r="F99" s="43"/>
      <c r="G99" s="48"/>
      <c r="H99" s="11">
        <f t="shared" si="16"/>
        <v>495</v>
      </c>
      <c r="I99" s="12">
        <f t="shared" si="17"/>
        <v>442</v>
      </c>
      <c r="J99" s="25">
        <f t="shared" si="21"/>
        <v>-0.10707070707070707</v>
      </c>
    </row>
    <row r="100" spans="1:10" ht="12.75">
      <c r="A100" s="19" t="s">
        <v>84</v>
      </c>
      <c r="B100" s="213">
        <f>SUM(B81:B99)</f>
        <v>12438</v>
      </c>
      <c r="C100" s="214">
        <f>SUM(C81:C99)</f>
        <v>13071</v>
      </c>
      <c r="D100" s="206">
        <f>(C100-B100)/B100</f>
        <v>0.05089242643511819</v>
      </c>
      <c r="E100" s="215">
        <f>SUM(E81:E99)</f>
        <v>10160</v>
      </c>
      <c r="F100" s="214">
        <f>SUM(F81:F99)</f>
        <v>11146</v>
      </c>
      <c r="G100" s="216">
        <f>(F100-E100)/E100</f>
        <v>0.09704724409448819</v>
      </c>
      <c r="H100" s="213">
        <f>SUM(H81:H99)</f>
        <v>22598</v>
      </c>
      <c r="I100" s="214">
        <f>SUM(I81:I99)</f>
        <v>24217</v>
      </c>
      <c r="J100" s="206">
        <f t="shared" si="21"/>
        <v>0.07164350827506859</v>
      </c>
    </row>
    <row r="101" spans="1:10" ht="12.75">
      <c r="A101" s="32" t="s">
        <v>85</v>
      </c>
      <c r="B101" s="33"/>
      <c r="C101" s="16"/>
      <c r="D101" s="18"/>
      <c r="E101" s="17"/>
      <c r="F101" s="16"/>
      <c r="G101" s="23"/>
      <c r="H101" s="15"/>
      <c r="I101" s="16"/>
      <c r="J101" s="34"/>
    </row>
    <row r="102" spans="1:10" ht="12.75">
      <c r="A102" s="10" t="s">
        <v>86</v>
      </c>
      <c r="B102" s="11">
        <v>241</v>
      </c>
      <c r="C102" s="43">
        <f>+'course enrollmnt, pg 12-14'!B103</f>
        <v>226</v>
      </c>
      <c r="D102" s="60">
        <f aca="true" t="shared" si="22" ref="D102:D113">(C102-B102)/B102</f>
        <v>-0.06224066390041494</v>
      </c>
      <c r="E102" s="20">
        <v>525</v>
      </c>
      <c r="F102" s="43">
        <f>+'course enrollmnt, pg 12-14'!C103</f>
        <v>521</v>
      </c>
      <c r="G102" s="48">
        <f aca="true" t="shared" si="23" ref="G102:G112">(F102-E102)/E102</f>
        <v>-0.007619047619047619</v>
      </c>
      <c r="H102" s="11">
        <f aca="true" t="shared" si="24" ref="H102:H113">SUM(B102+E102)</f>
        <v>766</v>
      </c>
      <c r="I102" s="12">
        <f>SUM(C102+F102)</f>
        <v>747</v>
      </c>
      <c r="J102" s="60">
        <f aca="true" t="shared" si="25" ref="J102:J114">(I102-H102)/H102</f>
        <v>-0.024804177545691905</v>
      </c>
    </row>
    <row r="103" spans="1:10" ht="12.75">
      <c r="A103" s="10" t="s">
        <v>87</v>
      </c>
      <c r="B103" s="11">
        <v>542</v>
      </c>
      <c r="C103" s="43">
        <f>+'course enrollmnt, pg 12-14'!B104</f>
        <v>482</v>
      </c>
      <c r="D103" s="60">
        <f t="shared" si="22"/>
        <v>-0.11070110701107011</v>
      </c>
      <c r="E103" s="20">
        <v>259</v>
      </c>
      <c r="F103" s="43">
        <f>+'course enrollmnt, pg 12-14'!C104</f>
        <v>140</v>
      </c>
      <c r="G103" s="48">
        <f t="shared" si="23"/>
        <v>-0.4594594594594595</v>
      </c>
      <c r="H103" s="11">
        <f t="shared" si="24"/>
        <v>801</v>
      </c>
      <c r="I103" s="12">
        <f>SUM(C103+F103)</f>
        <v>622</v>
      </c>
      <c r="J103" s="60">
        <f t="shared" si="25"/>
        <v>-0.22347066167290885</v>
      </c>
    </row>
    <row r="104" spans="1:10" ht="12.75">
      <c r="A104" s="10" t="s">
        <v>122</v>
      </c>
      <c r="B104" s="11">
        <v>1212</v>
      </c>
      <c r="C104" s="43">
        <f>+'course enrollmnt, pg 12-14'!B105</f>
        <v>1132</v>
      </c>
      <c r="D104" s="60">
        <f t="shared" si="22"/>
        <v>-0.066006600660066</v>
      </c>
      <c r="E104" s="20">
        <v>790</v>
      </c>
      <c r="F104" s="43">
        <f>+'course enrollmnt, pg 12-14'!C105</f>
        <v>1048</v>
      </c>
      <c r="G104" s="48">
        <f t="shared" si="23"/>
        <v>0.3265822784810127</v>
      </c>
      <c r="H104" s="11">
        <f t="shared" si="24"/>
        <v>2002</v>
      </c>
      <c r="I104" s="12">
        <f aca="true" t="shared" si="26" ref="I104:I113">SUM(C104+F104)</f>
        <v>2180</v>
      </c>
      <c r="J104" s="60">
        <f t="shared" si="25"/>
        <v>0.08891108891108891</v>
      </c>
    </row>
    <row r="105" spans="1:10" ht="12.75">
      <c r="A105" s="91" t="s">
        <v>123</v>
      </c>
      <c r="B105" s="11">
        <v>140</v>
      </c>
      <c r="C105" s="43">
        <f>+'course enrollmnt, pg 12-14'!B106</f>
        <v>152</v>
      </c>
      <c r="D105" s="60">
        <f t="shared" si="22"/>
        <v>0.08571428571428572</v>
      </c>
      <c r="E105" s="20"/>
      <c r="F105" s="43"/>
      <c r="G105" s="48"/>
      <c r="H105" s="11">
        <f t="shared" si="24"/>
        <v>140</v>
      </c>
      <c r="I105" s="12">
        <f t="shared" si="26"/>
        <v>152</v>
      </c>
      <c r="J105" s="60">
        <f t="shared" si="25"/>
        <v>0.08571428571428572</v>
      </c>
    </row>
    <row r="106" spans="1:10" ht="12.75">
      <c r="A106" s="10" t="s">
        <v>88</v>
      </c>
      <c r="B106" s="11">
        <v>1536</v>
      </c>
      <c r="C106" s="43">
        <f>+'course enrollmnt, pg 12-14'!B107</f>
        <v>1649</v>
      </c>
      <c r="D106" s="60">
        <f t="shared" si="22"/>
        <v>0.07356770833333333</v>
      </c>
      <c r="E106" s="20">
        <v>60</v>
      </c>
      <c r="F106" s="43">
        <f>+'course enrollmnt, pg 12-14'!C107</f>
        <v>40</v>
      </c>
      <c r="G106" s="48">
        <f t="shared" si="23"/>
        <v>-0.3333333333333333</v>
      </c>
      <c r="H106" s="11">
        <f t="shared" si="24"/>
        <v>1596</v>
      </c>
      <c r="I106" s="12">
        <f t="shared" si="26"/>
        <v>1689</v>
      </c>
      <c r="J106" s="60">
        <f t="shared" si="25"/>
        <v>0.05827067669172932</v>
      </c>
    </row>
    <row r="107" spans="1:10" ht="12.75">
      <c r="A107" s="181" t="s">
        <v>175</v>
      </c>
      <c r="B107" s="11"/>
      <c r="C107" s="43"/>
      <c r="D107" s="60"/>
      <c r="E107" s="20"/>
      <c r="F107" s="43">
        <v>127</v>
      </c>
      <c r="G107" s="48"/>
      <c r="H107" s="11"/>
      <c r="I107" s="12">
        <f t="shared" si="26"/>
        <v>127</v>
      </c>
      <c r="J107" s="60"/>
    </row>
    <row r="108" spans="1:10" ht="12.75">
      <c r="A108" s="10" t="s">
        <v>124</v>
      </c>
      <c r="B108" s="11">
        <v>92</v>
      </c>
      <c r="C108" s="43">
        <f>+'course enrollmnt, pg 12-14'!B109</f>
        <v>105</v>
      </c>
      <c r="D108" s="60">
        <f t="shared" si="22"/>
        <v>0.14130434782608695</v>
      </c>
      <c r="E108" s="20"/>
      <c r="F108" s="43"/>
      <c r="G108" s="48"/>
      <c r="H108" s="11">
        <f t="shared" si="24"/>
        <v>92</v>
      </c>
      <c r="I108" s="12">
        <f t="shared" si="26"/>
        <v>105</v>
      </c>
      <c r="J108" s="60">
        <f t="shared" si="25"/>
        <v>0.14130434782608695</v>
      </c>
    </row>
    <row r="109" spans="1:10" ht="12.75">
      <c r="A109" s="10" t="s">
        <v>125</v>
      </c>
      <c r="B109" s="11">
        <v>368</v>
      </c>
      <c r="C109" s="43">
        <f>+'course enrollmnt, pg 12-14'!B110</f>
        <v>288</v>
      </c>
      <c r="D109" s="60">
        <f t="shared" si="22"/>
        <v>-0.21739130434782608</v>
      </c>
      <c r="E109" s="20">
        <v>246</v>
      </c>
      <c r="F109" s="43">
        <f>+'course enrollmnt, pg 12-14'!C110</f>
        <v>304</v>
      </c>
      <c r="G109" s="48">
        <f t="shared" si="23"/>
        <v>0.23577235772357724</v>
      </c>
      <c r="H109" s="11">
        <f t="shared" si="24"/>
        <v>614</v>
      </c>
      <c r="I109" s="12">
        <f t="shared" si="26"/>
        <v>592</v>
      </c>
      <c r="J109" s="60">
        <f t="shared" si="25"/>
        <v>-0.035830618892508145</v>
      </c>
    </row>
    <row r="110" spans="1:10" ht="12.75">
      <c r="A110" s="10" t="s">
        <v>89</v>
      </c>
      <c r="B110" s="11">
        <v>790</v>
      </c>
      <c r="C110" s="43">
        <f>+'course enrollmnt, pg 12-14'!B111</f>
        <v>840</v>
      </c>
      <c r="D110" s="60">
        <f t="shared" si="22"/>
        <v>0.06329113924050633</v>
      </c>
      <c r="E110" s="20">
        <v>426</v>
      </c>
      <c r="F110" s="43">
        <f>+'course enrollmnt, pg 12-14'!C111</f>
        <v>379</v>
      </c>
      <c r="G110" s="48">
        <f t="shared" si="23"/>
        <v>-0.11032863849765258</v>
      </c>
      <c r="H110" s="11">
        <f t="shared" si="24"/>
        <v>1216</v>
      </c>
      <c r="I110" s="12">
        <f t="shared" si="26"/>
        <v>1219</v>
      </c>
      <c r="J110" s="60">
        <f t="shared" si="25"/>
        <v>0.0024671052631578946</v>
      </c>
    </row>
    <row r="111" spans="1:10" ht="12.75">
      <c r="A111" s="10" t="s">
        <v>128</v>
      </c>
      <c r="B111" s="11">
        <v>190</v>
      </c>
      <c r="C111" s="43">
        <f>+'course enrollmnt, pg 12-14'!B112</f>
        <v>236</v>
      </c>
      <c r="D111" s="60">
        <f t="shared" si="22"/>
        <v>0.24210526315789474</v>
      </c>
      <c r="E111" s="20"/>
      <c r="F111" s="43"/>
      <c r="G111" s="48"/>
      <c r="H111" s="11">
        <f t="shared" si="24"/>
        <v>190</v>
      </c>
      <c r="I111" s="12">
        <f t="shared" si="26"/>
        <v>236</v>
      </c>
      <c r="J111" s="60">
        <f t="shared" si="25"/>
        <v>0.24210526315789474</v>
      </c>
    </row>
    <row r="112" spans="1:10" ht="12.75">
      <c r="A112" s="114" t="s">
        <v>90</v>
      </c>
      <c r="B112" s="115"/>
      <c r="C112" s="43"/>
      <c r="D112" s="116"/>
      <c r="E112" s="117">
        <v>21</v>
      </c>
      <c r="F112" s="43">
        <f>+'course enrollmnt, pg 12-14'!C113</f>
        <v>10</v>
      </c>
      <c r="G112" s="48">
        <f t="shared" si="23"/>
        <v>-0.5238095238095238</v>
      </c>
      <c r="H112" s="11">
        <f t="shared" si="24"/>
        <v>21</v>
      </c>
      <c r="I112" s="12">
        <f t="shared" si="26"/>
        <v>10</v>
      </c>
      <c r="J112" s="60">
        <f t="shared" si="25"/>
        <v>-0.5238095238095238</v>
      </c>
    </row>
    <row r="113" spans="1:10" ht="12.75">
      <c r="A113" s="114" t="s">
        <v>116</v>
      </c>
      <c r="B113" s="115">
        <v>76</v>
      </c>
      <c r="C113" s="43">
        <f>+'course enrollmnt, pg 12-14'!B114</f>
        <v>88</v>
      </c>
      <c r="D113" s="60">
        <f t="shared" si="22"/>
        <v>0.15789473684210525</v>
      </c>
      <c r="E113" s="117"/>
      <c r="F113" s="43"/>
      <c r="G113" s="48"/>
      <c r="H113" s="11">
        <f t="shared" si="24"/>
        <v>76</v>
      </c>
      <c r="I113" s="12">
        <f t="shared" si="26"/>
        <v>88</v>
      </c>
      <c r="J113" s="60">
        <f t="shared" si="25"/>
        <v>0.15789473684210525</v>
      </c>
    </row>
    <row r="114" spans="1:10" ht="13.5" customHeight="1">
      <c r="A114" s="19" t="s">
        <v>91</v>
      </c>
      <c r="B114" s="204">
        <f>SUM(B102:B113)</f>
        <v>5187</v>
      </c>
      <c r="C114" s="205">
        <f>SUM(C102:C113)</f>
        <v>5198</v>
      </c>
      <c r="D114" s="206">
        <f>(C114-B114)/B114</f>
        <v>0.002120686331212647</v>
      </c>
      <c r="E114" s="207">
        <f>SUM(E102:E113)</f>
        <v>2327</v>
      </c>
      <c r="F114" s="205">
        <f>SUM(F102:F113)</f>
        <v>2569</v>
      </c>
      <c r="G114" s="216">
        <f>(F114-E114)/E114</f>
        <v>0.10399656209712076</v>
      </c>
      <c r="H114" s="204">
        <f>SUM(H102:H113)</f>
        <v>7514</v>
      </c>
      <c r="I114" s="205">
        <f>SUM(I102:I113)</f>
        <v>7767</v>
      </c>
      <c r="J114" s="206">
        <f t="shared" si="25"/>
        <v>0.03367048176736758</v>
      </c>
    </row>
    <row r="115" spans="1:10" ht="13.5" customHeight="1">
      <c r="A115" s="457" t="s">
        <v>176</v>
      </c>
      <c r="B115" s="204"/>
      <c r="C115" s="205"/>
      <c r="D115" s="206"/>
      <c r="E115" s="207"/>
      <c r="F115" s="205">
        <v>1</v>
      </c>
      <c r="G115" s="216"/>
      <c r="H115" s="209"/>
      <c r="I115" s="205">
        <f>C115+F115</f>
        <v>1</v>
      </c>
      <c r="J115" s="206"/>
    </row>
    <row r="116" spans="1:10" ht="12.75">
      <c r="A116" s="120" t="s">
        <v>92</v>
      </c>
      <c r="B116" s="217"/>
      <c r="C116" s="205"/>
      <c r="D116" s="218"/>
      <c r="E116" s="379">
        <v>10046.5</v>
      </c>
      <c r="F116" s="230">
        <f>+'course enrollmnt, pg 12-14'!C117</f>
        <v>9418.5</v>
      </c>
      <c r="G116" s="216">
        <f>(F116-E116)/E116</f>
        <v>-0.06250933160802269</v>
      </c>
      <c r="H116" s="341">
        <f>SUM(B116+E116)</f>
        <v>10046.5</v>
      </c>
      <c r="I116" s="231">
        <f>SUM(C116+F116)</f>
        <v>9418.5</v>
      </c>
      <c r="J116" s="206">
        <f>(I116-H116)/H116</f>
        <v>-0.06250933160802269</v>
      </c>
    </row>
    <row r="117" spans="1:10" ht="12.75">
      <c r="A117" s="127" t="s">
        <v>10</v>
      </c>
      <c r="B117" s="128"/>
      <c r="C117" s="129"/>
      <c r="D117" s="130"/>
      <c r="E117" s="117"/>
      <c r="F117" s="129"/>
      <c r="G117" s="131"/>
      <c r="H117" s="115"/>
      <c r="I117" s="129"/>
      <c r="J117" s="132"/>
    </row>
    <row r="118" spans="1:10" s="126" customFormat="1" ht="12.75">
      <c r="A118" s="139" t="s">
        <v>19</v>
      </c>
      <c r="B118" s="183">
        <v>193</v>
      </c>
      <c r="C118" s="523">
        <f>+'course enrollmnt, pg 12-14'!B119</f>
        <v>231</v>
      </c>
      <c r="D118" s="48">
        <f>(C118-B118)/B118</f>
        <v>0.19689119170984457</v>
      </c>
      <c r="E118" s="137"/>
      <c r="F118" s="135"/>
      <c r="G118" s="138"/>
      <c r="H118" s="136">
        <f>B118+E118</f>
        <v>193</v>
      </c>
      <c r="I118" s="135">
        <f>C118+F118</f>
        <v>231</v>
      </c>
      <c r="J118" s="60">
        <f>(I118-H118)/H118</f>
        <v>0.19689119170984457</v>
      </c>
    </row>
    <row r="119" spans="1:10" ht="12.75">
      <c r="A119" s="133" t="s">
        <v>93</v>
      </c>
      <c r="B119" s="184">
        <v>300</v>
      </c>
      <c r="C119" s="523">
        <f>+'course enrollmnt, pg 12-14'!B120</f>
        <v>348</v>
      </c>
      <c r="D119" s="134">
        <f>(C119-B119)/B119</f>
        <v>0.16</v>
      </c>
      <c r="E119" s="17"/>
      <c r="F119" s="16"/>
      <c r="G119" s="23"/>
      <c r="H119" s="15">
        <f aca="true" t="shared" si="27" ref="H119:I121">SUM(B119+E119)</f>
        <v>300</v>
      </c>
      <c r="I119" s="135">
        <f>C119+F119</f>
        <v>348</v>
      </c>
      <c r="J119" s="134">
        <f>(I119-H119)/H119</f>
        <v>0.16</v>
      </c>
    </row>
    <row r="120" spans="1:10" ht="12.75">
      <c r="A120" s="10" t="s">
        <v>36</v>
      </c>
      <c r="B120" s="185">
        <v>1102</v>
      </c>
      <c r="C120" s="523">
        <f>+'course enrollmnt, pg 12-14'!B121</f>
        <v>1001</v>
      </c>
      <c r="D120" s="60">
        <f>(C120-B120)/B120</f>
        <v>-0.09165154264972777</v>
      </c>
      <c r="E120" s="20"/>
      <c r="F120" s="12"/>
      <c r="G120" s="26"/>
      <c r="H120" s="11">
        <f t="shared" si="27"/>
        <v>1102</v>
      </c>
      <c r="I120" s="12">
        <f t="shared" si="27"/>
        <v>1001</v>
      </c>
      <c r="J120" s="60">
        <f>(I120-H120)/H120</f>
        <v>-0.09165154264972777</v>
      </c>
    </row>
    <row r="121" spans="1:10" ht="12.75">
      <c r="A121" s="10" t="s">
        <v>44</v>
      </c>
      <c r="B121" s="185">
        <v>1716</v>
      </c>
      <c r="C121" s="523">
        <f>+'course enrollmnt, pg 12-14'!B122</f>
        <v>1676</v>
      </c>
      <c r="D121" s="60">
        <f>(C121-B121)/B121</f>
        <v>-0.023310023310023312</v>
      </c>
      <c r="E121" s="20"/>
      <c r="F121" s="12"/>
      <c r="G121" s="26"/>
      <c r="H121" s="11">
        <f t="shared" si="27"/>
        <v>1716</v>
      </c>
      <c r="I121" s="12">
        <f t="shared" si="27"/>
        <v>1676</v>
      </c>
      <c r="J121" s="60">
        <f>(I121-H121)/H121</f>
        <v>-0.023310023310023312</v>
      </c>
    </row>
    <row r="122" spans="1:10" ht="12.75">
      <c r="A122" s="19" t="s">
        <v>94</v>
      </c>
      <c r="B122" s="213">
        <f>SUM(B118:B121)</f>
        <v>3311</v>
      </c>
      <c r="C122" s="205">
        <f>SUM(C118:C121)</f>
        <v>3256</v>
      </c>
      <c r="D122" s="206">
        <f>(C122-B122)/B122</f>
        <v>-0.016611295681063124</v>
      </c>
      <c r="E122" s="207"/>
      <c r="F122" s="205"/>
      <c r="G122" s="219"/>
      <c r="H122" s="204">
        <f>SUM(H118:H121)</f>
        <v>3311</v>
      </c>
      <c r="I122" s="205">
        <f>SUM(I118:I121)</f>
        <v>3256</v>
      </c>
      <c r="J122" s="206">
        <f>(I122-H122)/H122</f>
        <v>-0.016611295681063124</v>
      </c>
    </row>
    <row r="123" spans="1:10" ht="12.75">
      <c r="A123" s="30" t="s">
        <v>95</v>
      </c>
      <c r="B123" s="31"/>
      <c r="C123" s="12"/>
      <c r="D123" s="13"/>
      <c r="E123" s="20"/>
      <c r="F123" s="12"/>
      <c r="G123" s="26"/>
      <c r="H123" s="11"/>
      <c r="I123" s="12"/>
      <c r="J123" s="29"/>
    </row>
    <row r="124" spans="1:10" ht="12.75">
      <c r="A124" s="181" t="s">
        <v>96</v>
      </c>
      <c r="B124" s="11">
        <v>224</v>
      </c>
      <c r="C124" s="43">
        <f>+'course enrollmnt, pg 12-14'!B125</f>
        <v>248</v>
      </c>
      <c r="D124" s="60">
        <f>(C124-B124)/B124</f>
        <v>0.10714285714285714</v>
      </c>
      <c r="E124" s="20"/>
      <c r="F124" s="12">
        <v>24</v>
      </c>
      <c r="G124" s="48"/>
      <c r="H124" s="11">
        <f aca="true" t="shared" si="28" ref="H124:I129">SUM(B124+E124)</f>
        <v>224</v>
      </c>
      <c r="I124" s="12">
        <f t="shared" si="28"/>
        <v>272</v>
      </c>
      <c r="J124" s="25">
        <f aca="true" t="shared" si="29" ref="J124:J134">(I124-H124)/H124</f>
        <v>0.21428571428571427</v>
      </c>
    </row>
    <row r="125" spans="1:10" ht="12.75">
      <c r="A125" s="181" t="s">
        <v>97</v>
      </c>
      <c r="B125" s="11"/>
      <c r="C125" s="43"/>
      <c r="D125" s="60"/>
      <c r="E125" s="20">
        <v>1246</v>
      </c>
      <c r="F125" s="12">
        <f>+'course enrollmnt, pg 12-14'!C126</f>
        <v>1218</v>
      </c>
      <c r="G125" s="48">
        <f>(F125-E125)/E125</f>
        <v>-0.02247191011235955</v>
      </c>
      <c r="H125" s="11">
        <f t="shared" si="28"/>
        <v>1246</v>
      </c>
      <c r="I125" s="12">
        <f t="shared" si="28"/>
        <v>1218</v>
      </c>
      <c r="J125" s="25">
        <f t="shared" si="29"/>
        <v>-0.02247191011235955</v>
      </c>
    </row>
    <row r="126" spans="1:10" ht="12.75">
      <c r="A126" s="181" t="s">
        <v>98</v>
      </c>
      <c r="B126" s="11"/>
      <c r="C126" s="43"/>
      <c r="D126" s="60"/>
      <c r="E126" s="20">
        <v>429</v>
      </c>
      <c r="F126" s="12">
        <f>+'course enrollmnt, pg 12-14'!C127</f>
        <v>517</v>
      </c>
      <c r="G126" s="48">
        <f>(F126-E126)/E126</f>
        <v>0.20512820512820512</v>
      </c>
      <c r="H126" s="11">
        <f t="shared" si="28"/>
        <v>429</v>
      </c>
      <c r="I126" s="12">
        <f t="shared" si="28"/>
        <v>517</v>
      </c>
      <c r="J126" s="25">
        <f t="shared" si="29"/>
        <v>0.20512820512820512</v>
      </c>
    </row>
    <row r="127" spans="1:10" ht="12.75">
      <c r="A127" s="182" t="s">
        <v>149</v>
      </c>
      <c r="B127" s="11">
        <v>120</v>
      </c>
      <c r="C127" s="43">
        <f>+'course enrollmnt, pg 12-14'!B128</f>
        <v>180</v>
      </c>
      <c r="D127" s="60">
        <f>(C127-B127)/B127</f>
        <v>0.5</v>
      </c>
      <c r="E127" s="20"/>
      <c r="F127" s="12"/>
      <c r="G127" s="48"/>
      <c r="H127" s="11">
        <f t="shared" si="28"/>
        <v>120</v>
      </c>
      <c r="I127" s="12">
        <f t="shared" si="28"/>
        <v>180</v>
      </c>
      <c r="J127" s="25">
        <f t="shared" si="29"/>
        <v>0.5</v>
      </c>
    </row>
    <row r="128" spans="1:10" ht="12.75">
      <c r="A128" s="182" t="s">
        <v>150</v>
      </c>
      <c r="B128" s="11">
        <v>192</v>
      </c>
      <c r="C128" s="43">
        <f>+'course enrollmnt, pg 12-14'!B129</f>
        <v>192</v>
      </c>
      <c r="D128" s="60">
        <f>(C128-B128)/B128</f>
        <v>0</v>
      </c>
      <c r="E128" s="20"/>
      <c r="F128" s="12"/>
      <c r="G128" s="48"/>
      <c r="H128" s="11">
        <f t="shared" si="28"/>
        <v>192</v>
      </c>
      <c r="I128" s="12">
        <f t="shared" si="28"/>
        <v>192</v>
      </c>
      <c r="J128" s="25">
        <f t="shared" si="29"/>
        <v>0</v>
      </c>
    </row>
    <row r="129" spans="1:10" ht="12.75">
      <c r="A129" s="181" t="s">
        <v>99</v>
      </c>
      <c r="B129" s="11">
        <v>4009</v>
      </c>
      <c r="C129" s="43">
        <f>+'course enrollmnt, pg 12-14'!B130</f>
        <v>3474</v>
      </c>
      <c r="D129" s="60">
        <f>(C129-B129)/B129</f>
        <v>-0.13344973808929908</v>
      </c>
      <c r="E129" s="20">
        <v>789</v>
      </c>
      <c r="F129" s="12">
        <f>+'course enrollmnt, pg 12-14'!C130</f>
        <v>701</v>
      </c>
      <c r="G129" s="48">
        <f>(F129-E129)/E129</f>
        <v>-0.11153358681875793</v>
      </c>
      <c r="H129" s="11">
        <f t="shared" si="28"/>
        <v>4798</v>
      </c>
      <c r="I129" s="12">
        <f t="shared" si="28"/>
        <v>4175</v>
      </c>
      <c r="J129" s="25">
        <f t="shared" si="29"/>
        <v>-0.129845769070446</v>
      </c>
    </row>
    <row r="130" spans="1:10" ht="12.75">
      <c r="A130" s="19" t="s">
        <v>100</v>
      </c>
      <c r="B130" s="213">
        <f>SUM(B124:B129)</f>
        <v>4545</v>
      </c>
      <c r="C130" s="205">
        <f>SUM(C124:C129)</f>
        <v>4094</v>
      </c>
      <c r="D130" s="206">
        <f>(C130-B130)/B130</f>
        <v>-0.09922992299229923</v>
      </c>
      <c r="E130" s="207">
        <f>SUM(E124:E129)</f>
        <v>2464</v>
      </c>
      <c r="F130" s="205">
        <f>SUM(F124:F129)</f>
        <v>2460</v>
      </c>
      <c r="G130" s="216">
        <f>(F130-E130)/E130</f>
        <v>-0.0016233766233766235</v>
      </c>
      <c r="H130" s="204">
        <f>SUM(H124:H129)</f>
        <v>7009</v>
      </c>
      <c r="I130" s="205">
        <f>SUM(I124:I129)</f>
        <v>6554</v>
      </c>
      <c r="J130" s="206">
        <f t="shared" si="29"/>
        <v>-0.06491653588243687</v>
      </c>
    </row>
    <row r="131" spans="1:10" ht="12.75">
      <c r="A131" s="35" t="s">
        <v>20</v>
      </c>
      <c r="B131" s="44"/>
      <c r="C131" s="12"/>
      <c r="D131" s="46"/>
      <c r="E131" s="57"/>
      <c r="F131" s="45"/>
      <c r="G131" s="63"/>
      <c r="H131" s="44"/>
      <c r="I131" s="45"/>
      <c r="J131" s="46"/>
    </row>
    <row r="132" spans="1:10" ht="12.75">
      <c r="A132" s="10" t="s">
        <v>101</v>
      </c>
      <c r="B132" s="11">
        <v>7</v>
      </c>
      <c r="C132" s="12">
        <f>+'course enrollmnt, pg 12-14'!B133</f>
        <v>4</v>
      </c>
      <c r="D132" s="60">
        <f>(C132-B132)/B132</f>
        <v>-0.42857142857142855</v>
      </c>
      <c r="E132" s="20"/>
      <c r="F132" s="12"/>
      <c r="G132" s="27"/>
      <c r="H132" s="11">
        <f>SUM(B132+E132)</f>
        <v>7</v>
      </c>
      <c r="I132" s="12">
        <f>SUM(C132+F132)</f>
        <v>4</v>
      </c>
      <c r="J132" s="25">
        <f t="shared" si="29"/>
        <v>-0.42857142857142855</v>
      </c>
    </row>
    <row r="133" spans="1:10" ht="12.75">
      <c r="A133" s="47" t="s">
        <v>20</v>
      </c>
      <c r="B133" s="44">
        <v>18</v>
      </c>
      <c r="C133" s="12">
        <f>+'course enrollmnt, pg 12-14'!B134</f>
        <v>17</v>
      </c>
      <c r="D133" s="60">
        <f>(C133-B133)/B133</f>
        <v>-0.05555555555555555</v>
      </c>
      <c r="E133" s="57"/>
      <c r="F133" s="45"/>
      <c r="G133" s="63"/>
      <c r="H133" s="11">
        <f>SUM(B133+E133)</f>
        <v>18</v>
      </c>
      <c r="I133" s="12">
        <f>SUM(C133+F133)</f>
        <v>17</v>
      </c>
      <c r="J133" s="25">
        <f t="shared" si="29"/>
        <v>-0.05555555555555555</v>
      </c>
    </row>
    <row r="134" spans="1:10" ht="12.75">
      <c r="A134" s="19" t="s">
        <v>102</v>
      </c>
      <c r="B134" s="213">
        <f>SUM(B132:B133)</f>
        <v>25</v>
      </c>
      <c r="C134" s="205">
        <f>SUM(C132:C133)</f>
        <v>21</v>
      </c>
      <c r="D134" s="206">
        <f>(C134-B134)/B134</f>
        <v>-0.16</v>
      </c>
      <c r="E134" s="207"/>
      <c r="F134" s="205"/>
      <c r="G134" s="208"/>
      <c r="H134" s="204">
        <f>SUM(H131:H133)</f>
        <v>25</v>
      </c>
      <c r="I134" s="205">
        <f>SUM(I131:I133)</f>
        <v>21</v>
      </c>
      <c r="J134" s="206">
        <f t="shared" si="29"/>
        <v>-0.16</v>
      </c>
    </row>
    <row r="135" spans="1:10" ht="12.75">
      <c r="A135" s="37" t="s">
        <v>14</v>
      </c>
      <c r="B135" s="323">
        <f>SUM(B46+B63+B79+B100+B114+B116+B122+B130+B134)</f>
        <v>120994</v>
      </c>
      <c r="C135" s="220">
        <f>SUM(C46+C63+C79+C100+C114+C116+C122+C130+C134)</f>
        <v>117566</v>
      </c>
      <c r="D135" s="221">
        <f>(C135-B135)/B135</f>
        <v>-0.028331983404135744</v>
      </c>
      <c r="E135" s="220">
        <f>SUM(E46+E63+E79+E100+E114+E116+E122+E130+E134)</f>
        <v>40274.5</v>
      </c>
      <c r="F135" s="324">
        <f>SUM(F46+F63+F79+F100+F114+F115+F116+F122+F130+F134)</f>
        <v>42123.5</v>
      </c>
      <c r="G135" s="221">
        <f>(F135-E135)/E135</f>
        <v>0.04590994301605234</v>
      </c>
      <c r="H135" s="324">
        <f>SUM(H46+H63+H79+H100+H114+H116+H122+H130+H134)</f>
        <v>161268.5</v>
      </c>
      <c r="I135" s="324">
        <f>SUM(I46+I63+I79+I100+I114+I115+I116+I122+I130+I134)</f>
        <v>159689.5</v>
      </c>
      <c r="J135" s="206">
        <f>(I135-H135)/H135</f>
        <v>-0.00979112473917721</v>
      </c>
    </row>
    <row r="136" ht="12.75">
      <c r="A136" s="58"/>
    </row>
    <row r="137" spans="1:8" ht="29.25" customHeight="1">
      <c r="A137" s="551" t="s">
        <v>179</v>
      </c>
      <c r="B137" s="551"/>
      <c r="C137" s="551"/>
      <c r="D137" s="551"/>
      <c r="E137" s="551"/>
      <c r="F137" s="551"/>
      <c r="G137" s="551"/>
      <c r="H137" s="188"/>
    </row>
    <row r="138" ht="12.75">
      <c r="A138" s="58"/>
    </row>
    <row r="139" ht="12.75">
      <c r="A139" s="58"/>
    </row>
  </sheetData>
  <mergeCells count="7">
    <mergeCell ref="A137:G137"/>
    <mergeCell ref="A1:J1"/>
    <mergeCell ref="A2:J2"/>
    <mergeCell ref="A3:J3"/>
    <mergeCell ref="B5:D5"/>
    <mergeCell ref="E5:G5"/>
    <mergeCell ref="H5:J5"/>
  </mergeCells>
  <printOptions horizontalCentered="1"/>
  <pageMargins left="0.25" right="0.25" top="0.75" bottom="1" header="0.5" footer="0.5"/>
  <pageSetup firstPageNumber="15" useFirstPageNumber="1" horizontalDpi="600" verticalDpi="600" orientation="portrait" scale="75" r:id="rId1"/>
  <headerFooter alignWithMargins="0">
    <oddFooter>&amp;L04/26/04&amp;CPage &amp;P&amp;ROffice of IRAA</oddFooter>
  </headerFooter>
  <rowBreaks count="2" manualBreakCount="2">
    <brk id="63" max="255" man="1"/>
    <brk id="122" max="9" man="1"/>
  </rowBreaks>
</worksheet>
</file>

<file path=xl/worksheets/sheet4.xml><?xml version="1.0" encoding="utf-8"?>
<worksheet xmlns="http://schemas.openxmlformats.org/spreadsheetml/2006/main" xmlns:r="http://schemas.openxmlformats.org/officeDocument/2006/relationships">
  <dimension ref="A1:P25"/>
  <sheetViews>
    <sheetView workbookViewId="0" topLeftCell="D2">
      <selection activeCell="L14" sqref="L14"/>
    </sheetView>
  </sheetViews>
  <sheetFormatPr defaultColWidth="9.140625" defaultRowHeight="12.75"/>
  <cols>
    <col min="1" max="1" width="14.8515625" style="3" customWidth="1"/>
    <col min="2" max="2" width="7.57421875" style="3" customWidth="1"/>
    <col min="3" max="3" width="6.421875" style="3" bestFit="1" customWidth="1"/>
    <col min="4" max="4" width="8.140625" style="3" bestFit="1" customWidth="1"/>
    <col min="5" max="5" width="6.421875" style="3" bestFit="1" customWidth="1"/>
    <col min="6" max="6" width="6.8515625" style="3" bestFit="1" customWidth="1"/>
    <col min="7" max="7" width="9.00390625" style="3" bestFit="1" customWidth="1"/>
    <col min="8" max="8" width="6.00390625" style="3" customWidth="1"/>
    <col min="9" max="9" width="5.421875" style="3" bestFit="1" customWidth="1"/>
    <col min="10" max="10" width="7.421875" style="3" bestFit="1" customWidth="1"/>
    <col min="11" max="12" width="7.00390625" style="3" bestFit="1" customWidth="1"/>
    <col min="13" max="13" width="7.7109375" style="3" bestFit="1" customWidth="1"/>
    <col min="14" max="15" width="8.8515625" style="3" bestFit="1" customWidth="1"/>
    <col min="16" max="16" width="8.28125" style="3" customWidth="1"/>
    <col min="17" max="17" width="14.7109375" style="3" customWidth="1"/>
    <col min="18" max="16384" width="9.140625" style="3" customWidth="1"/>
  </cols>
  <sheetData>
    <row r="1" spans="1:16" ht="12.75">
      <c r="A1" s="539" t="s">
        <v>0</v>
      </c>
      <c r="B1" s="560"/>
      <c r="C1" s="560"/>
      <c r="D1" s="560"/>
      <c r="E1" s="560"/>
      <c r="F1" s="560"/>
      <c r="G1" s="560"/>
      <c r="H1" s="560"/>
      <c r="I1" s="560"/>
      <c r="J1" s="560"/>
      <c r="K1" s="560"/>
      <c r="L1" s="560"/>
      <c r="M1" s="560"/>
      <c r="N1" s="560"/>
      <c r="O1" s="560"/>
      <c r="P1" s="560"/>
    </row>
    <row r="2" spans="1:16" ht="12.75">
      <c r="A2" s="539" t="s">
        <v>171</v>
      </c>
      <c r="B2" s="560"/>
      <c r="C2" s="560"/>
      <c r="D2" s="560"/>
      <c r="E2" s="560"/>
      <c r="F2" s="560"/>
      <c r="G2" s="560"/>
      <c r="H2" s="560"/>
      <c r="I2" s="560"/>
      <c r="J2" s="560"/>
      <c r="K2" s="560"/>
      <c r="L2" s="560"/>
      <c r="M2" s="560"/>
      <c r="N2" s="560"/>
      <c r="O2" s="94"/>
      <c r="P2" s="94"/>
    </row>
    <row r="3" spans="1:16" ht="12.75">
      <c r="A3" s="94"/>
      <c r="B3" s="94"/>
      <c r="C3" s="94"/>
      <c r="D3" s="94"/>
      <c r="E3" s="94"/>
      <c r="F3" s="94"/>
      <c r="G3" s="94"/>
      <c r="H3" s="94"/>
      <c r="I3" s="94"/>
      <c r="J3" s="94"/>
      <c r="K3" s="94"/>
      <c r="L3" s="94"/>
      <c r="M3" s="94"/>
      <c r="N3" s="94"/>
      <c r="O3" s="94"/>
      <c r="P3" s="94"/>
    </row>
    <row r="4" spans="1:16" ht="12.75">
      <c r="A4" s="556" t="s">
        <v>113</v>
      </c>
      <c r="B4" s="556"/>
      <c r="C4" s="556"/>
      <c r="D4" s="556"/>
      <c r="E4" s="556"/>
      <c r="F4" s="556"/>
      <c r="G4" s="556"/>
      <c r="H4" s="556"/>
      <c r="I4" s="556"/>
      <c r="J4" s="556"/>
      <c r="K4" s="556"/>
      <c r="L4" s="556"/>
      <c r="M4" s="556"/>
      <c r="N4" s="556"/>
      <c r="O4" s="556"/>
      <c r="P4" s="556"/>
    </row>
    <row r="5" spans="1:16" ht="12.75">
      <c r="A5" s="540"/>
      <c r="B5" s="540"/>
      <c r="C5" s="540"/>
      <c r="D5" s="540"/>
      <c r="E5" s="540"/>
      <c r="F5" s="540"/>
      <c r="G5" s="540"/>
      <c r="H5" s="540"/>
      <c r="I5" s="540"/>
      <c r="J5" s="540"/>
      <c r="K5" s="540"/>
      <c r="L5" s="540"/>
      <c r="M5" s="540"/>
      <c r="N5" s="540"/>
      <c r="O5" s="94"/>
      <c r="P5" s="94"/>
    </row>
    <row r="6" spans="1:16" ht="12.75">
      <c r="A6" s="557"/>
      <c r="B6" s="557"/>
      <c r="C6" s="557"/>
      <c r="D6" s="557"/>
      <c r="E6" s="557"/>
      <c r="F6" s="557"/>
      <c r="G6" s="557"/>
      <c r="H6" s="557"/>
      <c r="I6" s="557"/>
      <c r="J6" s="557"/>
      <c r="K6" s="557"/>
      <c r="L6" s="557"/>
      <c r="M6" s="557"/>
      <c r="N6" s="557"/>
      <c r="O6" s="94"/>
      <c r="P6" s="94"/>
    </row>
    <row r="7" spans="1:16" s="38" customFormat="1" ht="12.75">
      <c r="A7" s="542" t="s">
        <v>1</v>
      </c>
      <c r="B7" s="561" t="s">
        <v>114</v>
      </c>
      <c r="C7" s="562"/>
      <c r="D7" s="562"/>
      <c r="E7" s="562"/>
      <c r="F7" s="562"/>
      <c r="G7" s="562"/>
      <c r="H7" s="562"/>
      <c r="I7" s="562"/>
      <c r="J7" s="562"/>
      <c r="K7" s="562"/>
      <c r="L7" s="562"/>
      <c r="M7" s="562"/>
      <c r="N7" s="562"/>
      <c r="O7" s="562"/>
      <c r="P7" s="563"/>
    </row>
    <row r="8" spans="1:16" s="39" customFormat="1" ht="18" customHeight="1">
      <c r="A8" s="569"/>
      <c r="B8" s="564" t="s">
        <v>115</v>
      </c>
      <c r="C8" s="565"/>
      <c r="D8" s="566"/>
      <c r="E8" s="564" t="s">
        <v>131</v>
      </c>
      <c r="F8" s="567"/>
      <c r="G8" s="568"/>
      <c r="H8" s="564" t="s">
        <v>132</v>
      </c>
      <c r="I8" s="565"/>
      <c r="J8" s="566"/>
      <c r="K8" s="564" t="s">
        <v>133</v>
      </c>
      <c r="L8" s="565"/>
      <c r="M8" s="566"/>
      <c r="N8" s="530" t="s">
        <v>2</v>
      </c>
      <c r="O8" s="531"/>
      <c r="P8" s="532"/>
    </row>
    <row r="9" spans="1:16" s="40" customFormat="1" ht="30" customHeight="1">
      <c r="A9" s="570"/>
      <c r="B9" s="4">
        <v>2003</v>
      </c>
      <c r="C9" s="5">
        <v>2004</v>
      </c>
      <c r="D9" s="7" t="s">
        <v>109</v>
      </c>
      <c r="E9" s="4">
        <v>2003</v>
      </c>
      <c r="F9" s="5">
        <v>2004</v>
      </c>
      <c r="G9" s="6" t="s">
        <v>109</v>
      </c>
      <c r="H9" s="4">
        <v>2003</v>
      </c>
      <c r="I9" s="5">
        <v>2004</v>
      </c>
      <c r="J9" s="6" t="s">
        <v>109</v>
      </c>
      <c r="K9" s="4">
        <v>2003</v>
      </c>
      <c r="L9" s="5">
        <v>2004</v>
      </c>
      <c r="M9" s="68" t="s">
        <v>109</v>
      </c>
      <c r="N9" s="4">
        <v>2003</v>
      </c>
      <c r="O9" s="5">
        <v>2004</v>
      </c>
      <c r="P9" s="68" t="s">
        <v>109</v>
      </c>
    </row>
    <row r="10" spans="1:16" ht="12.75">
      <c r="A10" s="463" t="s">
        <v>4</v>
      </c>
      <c r="B10" s="196">
        <v>62351</v>
      </c>
      <c r="C10" s="118">
        <v>61055</v>
      </c>
      <c r="D10" s="97">
        <f>(C10-B10)/B10</f>
        <v>-0.020785552757774533</v>
      </c>
      <c r="E10" s="462">
        <v>18687</v>
      </c>
      <c r="F10" s="468">
        <v>18284</v>
      </c>
      <c r="G10" s="97">
        <f>(F10-E10)/E10</f>
        <v>-0.02156579440252582</v>
      </c>
      <c r="H10" s="180">
        <v>1517</v>
      </c>
      <c r="I10" s="96">
        <v>1512</v>
      </c>
      <c r="J10" s="97">
        <f aca="true" t="shared" si="0" ref="J10:J16">(I10-H10)/H10</f>
        <v>-0.0032959789057350032</v>
      </c>
      <c r="K10" s="98">
        <v>4211</v>
      </c>
      <c r="L10" s="96">
        <v>3960</v>
      </c>
      <c r="M10" s="97">
        <f aca="true" t="shared" si="1" ref="M10:M18">(L10-K10)/K10</f>
        <v>-0.059605794348135836</v>
      </c>
      <c r="N10" s="196">
        <f aca="true" t="shared" si="2" ref="N10:O19">B10+E10+H10+K10</f>
        <v>86766</v>
      </c>
      <c r="O10" s="118">
        <f t="shared" si="2"/>
        <v>84811</v>
      </c>
      <c r="P10" s="99">
        <f aca="true" t="shared" si="3" ref="P10:P20">(O10-N10)/N10</f>
        <v>-0.02253186732130097</v>
      </c>
    </row>
    <row r="11" spans="1:16" ht="12.75">
      <c r="A11" s="464" t="s">
        <v>8</v>
      </c>
      <c r="B11" s="101">
        <v>812</v>
      </c>
      <c r="C11" s="100">
        <v>554</v>
      </c>
      <c r="D11" s="97">
        <f aca="true" t="shared" si="4" ref="D11:D20">(C11-B11)/B11</f>
        <v>-0.31773399014778325</v>
      </c>
      <c r="E11" s="105">
        <v>72</v>
      </c>
      <c r="F11" s="102">
        <v>108</v>
      </c>
      <c r="G11" s="97">
        <f aca="true" t="shared" si="5" ref="G11:G18">(F11-E11)/E11</f>
        <v>0.5</v>
      </c>
      <c r="H11" s="103">
        <v>334</v>
      </c>
      <c r="I11" s="104">
        <v>268</v>
      </c>
      <c r="J11" s="97">
        <f t="shared" si="0"/>
        <v>-0.19760479041916168</v>
      </c>
      <c r="K11" s="101">
        <v>48</v>
      </c>
      <c r="L11" s="100">
        <v>51</v>
      </c>
      <c r="M11" s="97">
        <f t="shared" si="1"/>
        <v>0.0625</v>
      </c>
      <c r="N11" s="101">
        <f t="shared" si="2"/>
        <v>1266</v>
      </c>
      <c r="O11" s="100">
        <f t="shared" si="2"/>
        <v>981</v>
      </c>
      <c r="P11" s="99">
        <f t="shared" si="3"/>
        <v>-0.22511848341232227</v>
      </c>
    </row>
    <row r="12" spans="1:16" ht="12.75">
      <c r="A12" s="149" t="s">
        <v>5</v>
      </c>
      <c r="B12" s="101">
        <v>8601</v>
      </c>
      <c r="C12" s="100">
        <v>7875</v>
      </c>
      <c r="D12" s="97">
        <f t="shared" si="4"/>
        <v>-0.08440878967561911</v>
      </c>
      <c r="E12" s="105">
        <v>11381</v>
      </c>
      <c r="F12" s="102">
        <v>11778</v>
      </c>
      <c r="G12" s="97">
        <f t="shared" si="5"/>
        <v>0.034882699235568054</v>
      </c>
      <c r="H12" s="113">
        <v>2065</v>
      </c>
      <c r="I12" s="100">
        <v>2256</v>
      </c>
      <c r="J12" s="97">
        <f t="shared" si="0"/>
        <v>0.09249394673123487</v>
      </c>
      <c r="K12" s="101">
        <v>686</v>
      </c>
      <c r="L12" s="100">
        <v>754</v>
      </c>
      <c r="M12" s="97">
        <f t="shared" si="1"/>
        <v>0.09912536443148688</v>
      </c>
      <c r="N12" s="101">
        <f t="shared" si="2"/>
        <v>22733</v>
      </c>
      <c r="O12" s="95">
        <f t="shared" si="2"/>
        <v>22663</v>
      </c>
      <c r="P12" s="99">
        <f t="shared" si="3"/>
        <v>-0.003079224035543043</v>
      </c>
    </row>
    <row r="13" spans="1:16" ht="12.75">
      <c r="A13" s="149" t="s">
        <v>6</v>
      </c>
      <c r="B13" s="101">
        <v>6989</v>
      </c>
      <c r="C13" s="100">
        <v>7398</v>
      </c>
      <c r="D13" s="97">
        <f t="shared" si="4"/>
        <v>0.05852053226498784</v>
      </c>
      <c r="E13" s="105">
        <v>12316</v>
      </c>
      <c r="F13" s="102">
        <v>12860</v>
      </c>
      <c r="G13" s="97">
        <f t="shared" si="5"/>
        <v>0.0441701851250406</v>
      </c>
      <c r="H13" s="103">
        <v>121</v>
      </c>
      <c r="I13" s="104">
        <v>462</v>
      </c>
      <c r="J13" s="97">
        <f t="shared" si="0"/>
        <v>2.8181818181818183</v>
      </c>
      <c r="K13" s="101">
        <v>3172</v>
      </c>
      <c r="L13" s="100">
        <v>3497</v>
      </c>
      <c r="M13" s="97">
        <f t="shared" si="1"/>
        <v>0.10245901639344263</v>
      </c>
      <c r="N13" s="101">
        <f t="shared" si="2"/>
        <v>22598</v>
      </c>
      <c r="O13" s="100">
        <f t="shared" si="2"/>
        <v>24217</v>
      </c>
      <c r="P13" s="99">
        <f t="shared" si="3"/>
        <v>0.07164350827506859</v>
      </c>
    </row>
    <row r="14" spans="1:16" ht="12.75">
      <c r="A14" s="149" t="s">
        <v>7</v>
      </c>
      <c r="B14" s="101">
        <v>2802</v>
      </c>
      <c r="C14" s="100">
        <v>3144</v>
      </c>
      <c r="D14" s="97">
        <f t="shared" si="4"/>
        <v>0.12205567451820129</v>
      </c>
      <c r="E14" s="105">
        <v>3993</v>
      </c>
      <c r="F14" s="102">
        <v>3800</v>
      </c>
      <c r="G14" s="97">
        <f t="shared" si="5"/>
        <v>-0.04833458552466817</v>
      </c>
      <c r="H14" s="103">
        <v>53</v>
      </c>
      <c r="I14" s="104">
        <v>71</v>
      </c>
      <c r="J14" s="97">
        <f t="shared" si="0"/>
        <v>0.33962264150943394</v>
      </c>
      <c r="K14" s="101">
        <v>666</v>
      </c>
      <c r="L14" s="100">
        <v>752</v>
      </c>
      <c r="M14" s="97">
        <f t="shared" si="1"/>
        <v>0.12912912912912913</v>
      </c>
      <c r="N14" s="101">
        <f t="shared" si="2"/>
        <v>7514</v>
      </c>
      <c r="O14" s="100">
        <f t="shared" si="2"/>
        <v>7767</v>
      </c>
      <c r="P14" s="99">
        <f t="shared" si="3"/>
        <v>0.03367048176736758</v>
      </c>
    </row>
    <row r="15" spans="1:16" ht="12.75">
      <c r="A15" s="149" t="s">
        <v>151</v>
      </c>
      <c r="B15" s="101"/>
      <c r="C15" s="100"/>
      <c r="D15" s="97"/>
      <c r="E15" s="105"/>
      <c r="F15" s="102"/>
      <c r="G15" s="97"/>
      <c r="H15" s="103"/>
      <c r="I15" s="104"/>
      <c r="J15" s="97"/>
      <c r="K15" s="101"/>
      <c r="L15" s="100">
        <v>1</v>
      </c>
      <c r="M15" s="97"/>
      <c r="N15" s="101"/>
      <c r="O15" s="100">
        <f t="shared" si="2"/>
        <v>1</v>
      </c>
      <c r="P15" s="522" t="s">
        <v>172</v>
      </c>
    </row>
    <row r="16" spans="1:16" ht="12.75">
      <c r="A16" s="149" t="s">
        <v>9</v>
      </c>
      <c r="B16" s="461">
        <v>5420.5</v>
      </c>
      <c r="C16" s="100">
        <v>5103</v>
      </c>
      <c r="D16" s="97">
        <f t="shared" si="4"/>
        <v>-0.05857393229406881</v>
      </c>
      <c r="E16" s="105">
        <v>3751</v>
      </c>
      <c r="F16" s="233">
        <v>3544.5</v>
      </c>
      <c r="G16" s="97">
        <f t="shared" si="5"/>
        <v>-0.05505198613703013</v>
      </c>
      <c r="H16" s="103">
        <v>141</v>
      </c>
      <c r="I16" s="467">
        <v>57</v>
      </c>
      <c r="J16" s="97">
        <f t="shared" si="0"/>
        <v>-0.5957446808510638</v>
      </c>
      <c r="K16" s="101">
        <v>734</v>
      </c>
      <c r="L16" s="100">
        <v>714</v>
      </c>
      <c r="M16" s="97">
        <f t="shared" si="1"/>
        <v>-0.027247956403269755</v>
      </c>
      <c r="N16" s="461">
        <f t="shared" si="2"/>
        <v>10046.5</v>
      </c>
      <c r="O16" s="232">
        <f t="shared" si="2"/>
        <v>9418.5</v>
      </c>
      <c r="P16" s="99">
        <f t="shared" si="3"/>
        <v>-0.06250933160802269</v>
      </c>
    </row>
    <row r="17" spans="1:16" s="179" customFormat="1" ht="12.75">
      <c r="A17" s="465" t="s">
        <v>10</v>
      </c>
      <c r="B17" s="108">
        <v>2880</v>
      </c>
      <c r="C17" s="107">
        <v>2895</v>
      </c>
      <c r="D17" s="177">
        <f t="shared" si="4"/>
        <v>0.005208333333333333</v>
      </c>
      <c r="E17" s="140">
        <v>412</v>
      </c>
      <c r="F17" s="109">
        <v>347</v>
      </c>
      <c r="G17" s="177">
        <f t="shared" si="5"/>
        <v>-0.15776699029126215</v>
      </c>
      <c r="H17" s="93"/>
      <c r="I17" s="110"/>
      <c r="J17" s="177"/>
      <c r="K17" s="140">
        <v>19</v>
      </c>
      <c r="L17" s="107">
        <v>14</v>
      </c>
      <c r="M17" s="177">
        <f t="shared" si="1"/>
        <v>-0.2631578947368421</v>
      </c>
      <c r="N17" s="101">
        <f t="shared" si="2"/>
        <v>3311</v>
      </c>
      <c r="O17" s="107">
        <f t="shared" si="2"/>
        <v>3256</v>
      </c>
      <c r="P17" s="178">
        <f t="shared" si="3"/>
        <v>-0.016611295681063124</v>
      </c>
    </row>
    <row r="18" spans="1:16" ht="12.75">
      <c r="A18" s="149" t="s">
        <v>11</v>
      </c>
      <c r="B18" s="101">
        <v>2252</v>
      </c>
      <c r="C18" s="100">
        <v>1982</v>
      </c>
      <c r="D18" s="97">
        <f t="shared" si="4"/>
        <v>-0.11989342806394317</v>
      </c>
      <c r="E18" s="105">
        <v>3478</v>
      </c>
      <c r="F18" s="102">
        <v>3403</v>
      </c>
      <c r="G18" s="97">
        <f t="shared" si="5"/>
        <v>-0.02156411730879816</v>
      </c>
      <c r="H18" s="103">
        <v>754</v>
      </c>
      <c r="I18" s="104">
        <v>734</v>
      </c>
      <c r="J18" s="97">
        <f>(I18-H18)/H18</f>
        <v>-0.026525198938992044</v>
      </c>
      <c r="K18" s="105">
        <v>525</v>
      </c>
      <c r="L18" s="100">
        <v>435</v>
      </c>
      <c r="M18" s="97">
        <f t="shared" si="1"/>
        <v>-0.17142857142857143</v>
      </c>
      <c r="N18" s="101">
        <f t="shared" si="2"/>
        <v>7009</v>
      </c>
      <c r="O18" s="100">
        <f t="shared" si="2"/>
        <v>6554</v>
      </c>
      <c r="P18" s="99">
        <f t="shared" si="3"/>
        <v>-0.06491653588243687</v>
      </c>
    </row>
    <row r="19" spans="1:16" ht="12.75">
      <c r="A19" s="149" t="s">
        <v>170</v>
      </c>
      <c r="B19" s="101">
        <v>7</v>
      </c>
      <c r="C19" s="100">
        <v>4</v>
      </c>
      <c r="D19" s="97">
        <f t="shared" si="4"/>
        <v>-0.42857142857142855</v>
      </c>
      <c r="E19" s="101"/>
      <c r="F19" s="102"/>
      <c r="G19" s="97"/>
      <c r="H19" s="103"/>
      <c r="I19" s="104"/>
      <c r="J19" s="97"/>
      <c r="K19" s="105"/>
      <c r="L19" s="100"/>
      <c r="M19" s="97"/>
      <c r="N19" s="101">
        <f t="shared" si="2"/>
        <v>7</v>
      </c>
      <c r="O19" s="100">
        <f t="shared" si="2"/>
        <v>4</v>
      </c>
      <c r="P19" s="99">
        <f t="shared" si="3"/>
        <v>-0.42857142857142855</v>
      </c>
    </row>
    <row r="20" spans="1:16" ht="12.75">
      <c r="A20" s="149" t="s">
        <v>20</v>
      </c>
      <c r="B20" s="466">
        <v>18</v>
      </c>
      <c r="C20" s="100">
        <v>17</v>
      </c>
      <c r="D20" s="97">
        <f t="shared" si="4"/>
        <v>-0.05555555555555555</v>
      </c>
      <c r="E20" s="101"/>
      <c r="F20" s="100"/>
      <c r="G20" s="97"/>
      <c r="H20" s="150"/>
      <c r="I20" s="151"/>
      <c r="J20" s="97"/>
      <c r="K20" s="152"/>
      <c r="L20" s="102"/>
      <c r="M20" s="97"/>
      <c r="N20" s="101">
        <f>B20+E20+H20+K20</f>
        <v>18</v>
      </c>
      <c r="O20" s="100">
        <f>C20+F20+I20+L20</f>
        <v>17</v>
      </c>
      <c r="P20" s="99">
        <f t="shared" si="3"/>
        <v>-0.05555555555555555</v>
      </c>
    </row>
    <row r="21" spans="1:16" ht="12.75">
      <c r="A21" s="106" t="s">
        <v>12</v>
      </c>
      <c r="B21" s="222">
        <f>SUM(B10:B20)</f>
        <v>92132.5</v>
      </c>
      <c r="C21" s="223">
        <f>SUM(C10:C20)</f>
        <v>90027</v>
      </c>
      <c r="D21" s="225">
        <f>(C21-B21)/B21</f>
        <v>-0.022852956340053725</v>
      </c>
      <c r="E21" s="222">
        <f>SUM(E10:E20)</f>
        <v>54090</v>
      </c>
      <c r="F21" s="223">
        <f>SUM(F10:F20)</f>
        <v>54124.5</v>
      </c>
      <c r="G21" s="224">
        <f>(F21-E21)/E21</f>
        <v>0.0006378258458125347</v>
      </c>
      <c r="H21" s="222">
        <f>SUM(H10:H20)</f>
        <v>4985</v>
      </c>
      <c r="I21" s="223">
        <f>SUM(I10:I20)</f>
        <v>5360</v>
      </c>
      <c r="J21" s="225">
        <f>(I21-H21)/H21</f>
        <v>0.07522567703109329</v>
      </c>
      <c r="K21" s="222">
        <f>SUM(K10:K20)</f>
        <v>10061</v>
      </c>
      <c r="L21" s="223">
        <f>SUM(L10:L20)</f>
        <v>10178</v>
      </c>
      <c r="M21" s="224">
        <f>(L21-K21)/K21</f>
        <v>0.011629062717423715</v>
      </c>
      <c r="N21" s="460">
        <f>SUM(N10:N20)</f>
        <v>161268.5</v>
      </c>
      <c r="O21" s="234">
        <f>SUM(O10:O20)</f>
        <v>159689.5</v>
      </c>
      <c r="P21" s="225">
        <f>(O21-N21)/N21</f>
        <v>-0.00979112473917721</v>
      </c>
    </row>
    <row r="22" spans="1:16" ht="12.75">
      <c r="A22" s="94"/>
      <c r="B22" s="94"/>
      <c r="C22" s="94"/>
      <c r="D22" s="94"/>
      <c r="E22" s="94"/>
      <c r="F22" s="94"/>
      <c r="G22" s="94"/>
      <c r="H22" s="94"/>
      <c r="I22" s="94"/>
      <c r="J22" s="94"/>
      <c r="K22" s="94"/>
      <c r="L22" s="94"/>
      <c r="M22" s="94"/>
      <c r="N22" s="94"/>
      <c r="O22" s="94"/>
      <c r="P22" s="94"/>
    </row>
    <row r="23" spans="1:16" ht="12.75">
      <c r="A23" s="94"/>
      <c r="B23" s="94"/>
      <c r="C23" s="94"/>
      <c r="D23" s="94"/>
      <c r="E23" s="94"/>
      <c r="F23" s="94"/>
      <c r="G23" s="94"/>
      <c r="H23" s="94"/>
      <c r="I23" s="94"/>
      <c r="J23" s="94"/>
      <c r="K23" s="94"/>
      <c r="L23" s="94"/>
      <c r="M23" s="94"/>
      <c r="N23" s="94"/>
      <c r="O23" s="94"/>
      <c r="P23" s="94"/>
    </row>
    <row r="24" spans="1:16" ht="12.75">
      <c r="A24" s="558" t="s">
        <v>21</v>
      </c>
      <c r="B24" s="558"/>
      <c r="C24" s="558"/>
      <c r="D24" s="558"/>
      <c r="E24" s="558"/>
      <c r="F24" s="558"/>
      <c r="G24" s="558"/>
      <c r="H24" s="558"/>
      <c r="I24" s="558"/>
      <c r="J24" s="558"/>
      <c r="K24" s="558"/>
      <c r="L24" s="558"/>
      <c r="M24" s="558"/>
      <c r="N24" s="558"/>
      <c r="O24" s="558"/>
      <c r="P24" s="558"/>
    </row>
    <row r="25" spans="1:16" ht="23.25" customHeight="1">
      <c r="A25" s="559" t="s">
        <v>180</v>
      </c>
      <c r="B25" s="559"/>
      <c r="C25" s="559"/>
      <c r="D25" s="559"/>
      <c r="E25" s="559"/>
      <c r="F25" s="559"/>
      <c r="G25" s="559"/>
      <c r="H25" s="559"/>
      <c r="I25" s="559"/>
      <c r="J25" s="559"/>
      <c r="K25" s="559"/>
      <c r="L25" s="559"/>
      <c r="M25" s="559"/>
      <c r="N25" s="559"/>
      <c r="O25" s="66"/>
      <c r="P25" s="66"/>
    </row>
  </sheetData>
  <mergeCells count="13">
    <mergeCell ref="A25:N25"/>
    <mergeCell ref="A1:P1"/>
    <mergeCell ref="A2:N2"/>
    <mergeCell ref="B7:P7"/>
    <mergeCell ref="B8:D8"/>
    <mergeCell ref="E8:G8"/>
    <mergeCell ref="H8:J8"/>
    <mergeCell ref="K8:M8"/>
    <mergeCell ref="A7:A9"/>
    <mergeCell ref="A4:P4"/>
    <mergeCell ref="N8:P8"/>
    <mergeCell ref="A5:N6"/>
    <mergeCell ref="A24:P24"/>
  </mergeCells>
  <printOptions horizontalCentered="1"/>
  <pageMargins left="0.5" right="0.5" top="1" bottom="1" header="0.5" footer="0.5"/>
  <pageSetup firstPageNumber="18" useFirstPageNumber="1" horizontalDpi="600" verticalDpi="600" orientation="landscape" r:id="rId1"/>
  <headerFooter alignWithMargins="0">
    <oddFooter>&amp;L&amp;9 04/26/04&amp;CPage &amp;P&amp;R&amp;9Office of IRAA 
</oddFooter>
  </headerFooter>
</worksheet>
</file>

<file path=xl/worksheets/sheet5.xml><?xml version="1.0" encoding="utf-8"?>
<worksheet xmlns="http://schemas.openxmlformats.org/spreadsheetml/2006/main" xmlns:r="http://schemas.openxmlformats.org/officeDocument/2006/relationships">
  <dimension ref="A1:P144"/>
  <sheetViews>
    <sheetView zoomScale="75" zoomScaleNormal="75" workbookViewId="0" topLeftCell="A3">
      <pane ySplit="5" topLeftCell="BM111" activePane="bottomLeft" state="frozen"/>
      <selection pane="topLeft" activeCell="C3" sqref="C3"/>
      <selection pane="bottomLeft" activeCell="C127" sqref="C127"/>
    </sheetView>
  </sheetViews>
  <sheetFormatPr defaultColWidth="9.140625" defaultRowHeight="12.75"/>
  <cols>
    <col min="1" max="1" width="39.57421875" style="3" bestFit="1" customWidth="1"/>
    <col min="2" max="3" width="8.8515625" style="3" customWidth="1"/>
    <col min="4" max="4" width="9.140625" style="3" customWidth="1"/>
    <col min="5" max="5" width="9.00390625" style="3" customWidth="1"/>
    <col min="6" max="6" width="8.57421875" style="3" customWidth="1"/>
    <col min="7" max="7" width="9.7109375" style="3" customWidth="1"/>
    <col min="8" max="8" width="8.140625" style="3" customWidth="1"/>
    <col min="9" max="9" width="6.7109375" style="3" customWidth="1"/>
    <col min="10" max="10" width="9.7109375" style="3" bestFit="1" customWidth="1"/>
    <col min="11" max="11" width="6.7109375" style="3" customWidth="1"/>
    <col min="12" max="12" width="7.28125" style="3" customWidth="1"/>
    <col min="13" max="13" width="9.57421875" style="3" bestFit="1" customWidth="1"/>
    <col min="14" max="14" width="10.00390625" style="3" bestFit="1" customWidth="1"/>
    <col min="15" max="15" width="10.421875" style="3" bestFit="1" customWidth="1"/>
    <col min="16" max="16" width="9.421875" style="3" bestFit="1" customWidth="1"/>
    <col min="17" max="16384" width="9.140625" style="3" customWidth="1"/>
  </cols>
  <sheetData>
    <row r="1" ht="12.75">
      <c r="A1" s="38" t="s">
        <v>0</v>
      </c>
    </row>
    <row r="2" spans="1:16" ht="12.75">
      <c r="A2" s="237" t="s">
        <v>171</v>
      </c>
      <c r="B2" s="179"/>
      <c r="C2" s="179"/>
      <c r="D2" s="179"/>
      <c r="E2" s="179"/>
      <c r="F2" s="179"/>
      <c r="G2" s="179"/>
      <c r="H2" s="179"/>
      <c r="I2" s="179"/>
      <c r="J2" s="179"/>
      <c r="K2" s="179"/>
      <c r="L2" s="179"/>
      <c r="M2" s="179"/>
      <c r="N2" s="179"/>
      <c r="O2" s="179"/>
      <c r="P2" s="179"/>
    </row>
    <row r="3" spans="1:16" ht="12.75">
      <c r="A3" s="179"/>
      <c r="B3" s="179"/>
      <c r="C3" s="179"/>
      <c r="D3" s="179"/>
      <c r="E3" s="179"/>
      <c r="F3" s="179"/>
      <c r="G3" s="179"/>
      <c r="H3" s="179"/>
      <c r="I3" s="179"/>
      <c r="J3" s="179"/>
      <c r="K3" s="179"/>
      <c r="L3" s="179"/>
      <c r="M3" s="179"/>
      <c r="N3" s="179"/>
      <c r="O3" s="179"/>
      <c r="P3" s="179"/>
    </row>
    <row r="4" spans="1:16" ht="12.75">
      <c r="A4" s="571" t="s">
        <v>134</v>
      </c>
      <c r="B4" s="571"/>
      <c r="C4" s="571"/>
      <c r="D4" s="571"/>
      <c r="E4" s="571"/>
      <c r="F4" s="571"/>
      <c r="G4" s="571"/>
      <c r="H4" s="571"/>
      <c r="I4" s="571"/>
      <c r="J4" s="571"/>
      <c r="K4" s="571"/>
      <c r="L4" s="571"/>
      <c r="M4" s="571"/>
      <c r="N4" s="571"/>
      <c r="O4" s="571"/>
      <c r="P4" s="571"/>
    </row>
    <row r="5" spans="1:16" ht="12.75">
      <c r="A5" s="238"/>
      <c r="B5" s="238"/>
      <c r="C5" s="238"/>
      <c r="D5" s="238"/>
      <c r="E5" s="238"/>
      <c r="F5" s="238"/>
      <c r="G5" s="238"/>
      <c r="H5" s="238"/>
      <c r="I5" s="238"/>
      <c r="J5" s="238"/>
      <c r="K5" s="238"/>
      <c r="L5" s="238"/>
      <c r="M5" s="238"/>
      <c r="N5" s="238"/>
      <c r="O5" s="238"/>
      <c r="P5" s="238"/>
    </row>
    <row r="6" spans="1:16" s="38" customFormat="1" ht="12.75">
      <c r="A6" s="577" t="s">
        <v>112</v>
      </c>
      <c r="B6" s="572" t="s">
        <v>115</v>
      </c>
      <c r="C6" s="573"/>
      <c r="D6" s="574"/>
      <c r="E6" s="575" t="s">
        <v>131</v>
      </c>
      <c r="F6" s="573"/>
      <c r="G6" s="576"/>
      <c r="H6" s="572" t="s">
        <v>132</v>
      </c>
      <c r="I6" s="573"/>
      <c r="J6" s="574"/>
      <c r="K6" s="575" t="s">
        <v>127</v>
      </c>
      <c r="L6" s="573"/>
      <c r="M6" s="576"/>
      <c r="N6" s="572" t="s">
        <v>2</v>
      </c>
      <c r="O6" s="573"/>
      <c r="P6" s="574"/>
    </row>
    <row r="7" spans="1:16" s="40" customFormat="1" ht="25.5">
      <c r="A7" s="578"/>
      <c r="B7" s="239">
        <v>2003</v>
      </c>
      <c r="C7" s="240">
        <v>2004</v>
      </c>
      <c r="D7" s="241" t="s">
        <v>109</v>
      </c>
      <c r="E7" s="239">
        <v>2003</v>
      </c>
      <c r="F7" s="240">
        <v>2004</v>
      </c>
      <c r="G7" s="242" t="s">
        <v>109</v>
      </c>
      <c r="H7" s="239">
        <v>2003</v>
      </c>
      <c r="I7" s="240">
        <v>2004</v>
      </c>
      <c r="J7" s="241" t="s">
        <v>109</v>
      </c>
      <c r="K7" s="239">
        <v>2003</v>
      </c>
      <c r="L7" s="240">
        <v>2004</v>
      </c>
      <c r="M7" s="242" t="s">
        <v>109</v>
      </c>
      <c r="N7" s="239">
        <v>2003</v>
      </c>
      <c r="O7" s="240">
        <v>2004</v>
      </c>
      <c r="P7" s="241" t="s">
        <v>109</v>
      </c>
    </row>
    <row r="8" spans="1:16" ht="12.75">
      <c r="A8" s="32" t="s">
        <v>28</v>
      </c>
      <c r="B8" s="243"/>
      <c r="C8" s="244"/>
      <c r="D8" s="245"/>
      <c r="E8" s="246"/>
      <c r="F8" s="247"/>
      <c r="G8" s="248"/>
      <c r="H8" s="249"/>
      <c r="I8" s="244"/>
      <c r="J8" s="245"/>
      <c r="K8" s="246"/>
      <c r="L8" s="244"/>
      <c r="M8" s="248"/>
      <c r="N8" s="249"/>
      <c r="O8" s="244"/>
      <c r="P8" s="248"/>
    </row>
    <row r="9" spans="1:16" ht="12.75">
      <c r="A9" s="181" t="s">
        <v>29</v>
      </c>
      <c r="B9" s="250">
        <v>924</v>
      </c>
      <c r="C9" s="251">
        <v>1116</v>
      </c>
      <c r="D9" s="252">
        <f>(C9-B9)/B9</f>
        <v>0.2077922077922078</v>
      </c>
      <c r="E9" s="253">
        <v>96</v>
      </c>
      <c r="F9" s="254">
        <v>76</v>
      </c>
      <c r="G9" s="255">
        <f aca="true" t="shared" si="0" ref="G9:G34">(F9-E9)/E9</f>
        <v>-0.20833333333333334</v>
      </c>
      <c r="H9" s="256"/>
      <c r="I9" s="257"/>
      <c r="J9" s="258"/>
      <c r="K9" s="259">
        <v>57</v>
      </c>
      <c r="L9" s="453">
        <v>24</v>
      </c>
      <c r="M9" s="255">
        <f>(L9-K9)/K9</f>
        <v>-0.5789473684210527</v>
      </c>
      <c r="N9" s="261">
        <f aca="true" t="shared" si="1" ref="N9:O11">SUM(B9+E9+H9+K9)</f>
        <v>1077</v>
      </c>
      <c r="O9" s="254">
        <f t="shared" si="1"/>
        <v>1216</v>
      </c>
      <c r="P9" s="41">
        <f aca="true" t="shared" si="2" ref="P9:P63">(O9-N9)/N9</f>
        <v>0.12906220984215414</v>
      </c>
    </row>
    <row r="10" spans="1:16" ht="12.75">
      <c r="A10" s="181" t="s">
        <v>30</v>
      </c>
      <c r="B10" s="250">
        <v>2300</v>
      </c>
      <c r="C10" s="251">
        <v>2354</v>
      </c>
      <c r="D10" s="252">
        <f aca="true" t="shared" si="3" ref="D10:D80">(C10-B10)/B10</f>
        <v>0.023478260869565216</v>
      </c>
      <c r="E10" s="253">
        <v>952</v>
      </c>
      <c r="F10" s="262">
        <v>784</v>
      </c>
      <c r="G10" s="255">
        <f t="shared" si="0"/>
        <v>-0.17647058823529413</v>
      </c>
      <c r="H10" s="256"/>
      <c r="I10" s="257"/>
      <c r="J10" s="258"/>
      <c r="K10" s="263">
        <v>88</v>
      </c>
      <c r="L10" s="453">
        <v>47</v>
      </c>
      <c r="M10" s="255">
        <f>(L10-K10)/K10</f>
        <v>-0.4659090909090909</v>
      </c>
      <c r="N10" s="261">
        <f t="shared" si="1"/>
        <v>3340</v>
      </c>
      <c r="O10" s="254">
        <f t="shared" si="1"/>
        <v>3185</v>
      </c>
      <c r="P10" s="41">
        <f t="shared" si="2"/>
        <v>-0.04640718562874251</v>
      </c>
    </row>
    <row r="11" spans="1:16" ht="12.75">
      <c r="A11" s="181" t="s">
        <v>139</v>
      </c>
      <c r="B11" s="250">
        <v>261</v>
      </c>
      <c r="C11" s="251">
        <v>222</v>
      </c>
      <c r="D11" s="252">
        <f t="shared" si="3"/>
        <v>-0.14942528735632185</v>
      </c>
      <c r="E11" s="253">
        <v>29</v>
      </c>
      <c r="F11" s="251">
        <v>24</v>
      </c>
      <c r="G11" s="255">
        <f t="shared" si="0"/>
        <v>-0.1724137931034483</v>
      </c>
      <c r="H11" s="256"/>
      <c r="I11" s="257"/>
      <c r="J11" s="258"/>
      <c r="K11" s="259"/>
      <c r="L11" s="257"/>
      <c r="M11" s="255"/>
      <c r="N11" s="261">
        <f t="shared" si="1"/>
        <v>290</v>
      </c>
      <c r="O11" s="254">
        <f t="shared" si="1"/>
        <v>246</v>
      </c>
      <c r="P11" s="41">
        <f t="shared" si="2"/>
        <v>-0.15172413793103448</v>
      </c>
    </row>
    <row r="12" spans="1:16" ht="12.75">
      <c r="A12" s="181" t="s">
        <v>119</v>
      </c>
      <c r="B12" s="253"/>
      <c r="C12" s="254"/>
      <c r="D12" s="252"/>
      <c r="E12" s="253"/>
      <c r="F12" s="254"/>
      <c r="G12" s="255"/>
      <c r="H12" s="256"/>
      <c r="I12" s="257"/>
      <c r="J12" s="258"/>
      <c r="K12" s="259"/>
      <c r="L12" s="257"/>
      <c r="M12" s="41"/>
      <c r="N12" s="261"/>
      <c r="O12" s="254"/>
      <c r="P12" s="41"/>
    </row>
    <row r="13" spans="1:16" ht="12.75">
      <c r="A13" s="264" t="s">
        <v>117</v>
      </c>
      <c r="B13" s="250">
        <v>3372</v>
      </c>
      <c r="C13" s="251">
        <v>3051</v>
      </c>
      <c r="D13" s="252">
        <f t="shared" si="3"/>
        <v>-0.09519572953736655</v>
      </c>
      <c r="E13" s="250">
        <v>1138</v>
      </c>
      <c r="F13" s="262">
        <v>1302</v>
      </c>
      <c r="G13" s="255">
        <f t="shared" si="0"/>
        <v>0.14411247803163443</v>
      </c>
      <c r="H13" s="256">
        <v>260</v>
      </c>
      <c r="I13">
        <v>344</v>
      </c>
      <c r="J13" s="252">
        <f>(I13-H13)/H13</f>
        <v>0.3230769230769231</v>
      </c>
      <c r="K13" s="263">
        <v>341</v>
      </c>
      <c r="L13" s="453">
        <v>316</v>
      </c>
      <c r="M13" s="255">
        <f aca="true" t="shared" si="4" ref="M13:M20">(L13-K13)/K13</f>
        <v>-0.07331378299120235</v>
      </c>
      <c r="N13" s="261">
        <f aca="true" t="shared" si="5" ref="N13:N46">SUM(B13+E13+H13+K13)</f>
        <v>5111</v>
      </c>
      <c r="O13" s="254">
        <f aca="true" t="shared" si="6" ref="O13:O46">SUM(C13+F13+I13+L13)</f>
        <v>5013</v>
      </c>
      <c r="P13" s="41">
        <f t="shared" si="2"/>
        <v>-0.01917432987673645</v>
      </c>
    </row>
    <row r="14" spans="1:16" ht="12.75">
      <c r="A14" s="264" t="s">
        <v>147</v>
      </c>
      <c r="B14" s="250">
        <v>228</v>
      </c>
      <c r="C14" s="251">
        <v>240</v>
      </c>
      <c r="D14" s="252">
        <f t="shared" si="3"/>
        <v>0.05263157894736842</v>
      </c>
      <c r="E14" s="250">
        <v>57</v>
      </c>
      <c r="F14" s="251"/>
      <c r="G14" s="255">
        <f t="shared" si="0"/>
        <v>-1</v>
      </c>
      <c r="H14" s="256"/>
      <c r="I14" s="260"/>
      <c r="J14" s="258"/>
      <c r="K14" s="263">
        <v>21</v>
      </c>
      <c r="L14" s="453">
        <v>56</v>
      </c>
      <c r="M14" s="255">
        <f t="shared" si="4"/>
        <v>1.6666666666666667</v>
      </c>
      <c r="N14" s="261">
        <f t="shared" si="5"/>
        <v>306</v>
      </c>
      <c r="O14" s="254">
        <f t="shared" si="6"/>
        <v>296</v>
      </c>
      <c r="P14" s="41">
        <f t="shared" si="2"/>
        <v>-0.032679738562091505</v>
      </c>
    </row>
    <row r="15" spans="1:16" ht="12.75">
      <c r="A15" s="264" t="s">
        <v>118</v>
      </c>
      <c r="B15" s="250">
        <v>945</v>
      </c>
      <c r="C15" s="251">
        <v>1050</v>
      </c>
      <c r="D15" s="252">
        <f t="shared" si="3"/>
        <v>0.1111111111111111</v>
      </c>
      <c r="E15" s="250">
        <v>323</v>
      </c>
      <c r="F15" s="526">
        <v>176</v>
      </c>
      <c r="G15" s="255">
        <f t="shared" si="0"/>
        <v>-0.4551083591331269</v>
      </c>
      <c r="H15" s="256"/>
      <c r="I15" s="256"/>
      <c r="J15" s="252"/>
      <c r="K15" s="263">
        <v>9</v>
      </c>
      <c r="L15" s="453">
        <v>21</v>
      </c>
      <c r="M15" s="255">
        <f t="shared" si="4"/>
        <v>1.3333333333333333</v>
      </c>
      <c r="N15" s="261">
        <f t="shared" si="5"/>
        <v>1277</v>
      </c>
      <c r="O15" s="254">
        <f t="shared" si="6"/>
        <v>1247</v>
      </c>
      <c r="P15" s="41">
        <f t="shared" si="2"/>
        <v>-0.023492560689115115</v>
      </c>
    </row>
    <row r="16" spans="1:16" ht="12.75">
      <c r="A16" s="181" t="s">
        <v>31</v>
      </c>
      <c r="B16" s="250">
        <v>1742</v>
      </c>
      <c r="C16" s="251">
        <v>1747</v>
      </c>
      <c r="D16" s="252">
        <f t="shared" si="3"/>
        <v>0.0028702640642939152</v>
      </c>
      <c r="E16" s="253">
        <v>891</v>
      </c>
      <c r="F16">
        <v>897</v>
      </c>
      <c r="G16" s="524">
        <f t="shared" si="0"/>
        <v>0.006734006734006734</v>
      </c>
      <c r="H16" s="525">
        <v>48</v>
      </c>
      <c r="I16">
        <v>52</v>
      </c>
      <c r="J16" s="258"/>
      <c r="K16" s="263">
        <v>497</v>
      </c>
      <c r="L16" s="453">
        <v>402</v>
      </c>
      <c r="M16" s="255">
        <f t="shared" si="4"/>
        <v>-0.19114688128772636</v>
      </c>
      <c r="N16" s="261">
        <f t="shared" si="5"/>
        <v>3178</v>
      </c>
      <c r="O16" s="254">
        <f t="shared" si="6"/>
        <v>3098</v>
      </c>
      <c r="P16" s="41">
        <f t="shared" si="2"/>
        <v>-0.025173064820641914</v>
      </c>
    </row>
    <row r="17" spans="1:16" ht="12.75">
      <c r="A17" s="181" t="s">
        <v>32</v>
      </c>
      <c r="B17" s="250"/>
      <c r="C17" s="254"/>
      <c r="D17" s="252"/>
      <c r="E17" s="253"/>
      <c r="F17" s="254"/>
      <c r="G17" s="255"/>
      <c r="H17" s="256"/>
      <c r="I17" s="257"/>
      <c r="J17" s="258"/>
      <c r="K17" s="263">
        <v>10</v>
      </c>
      <c r="L17" s="453">
        <v>1</v>
      </c>
      <c r="M17" s="255">
        <f t="shared" si="4"/>
        <v>-0.9</v>
      </c>
      <c r="N17" s="261">
        <f t="shared" si="5"/>
        <v>10</v>
      </c>
      <c r="O17" s="254">
        <f t="shared" si="6"/>
        <v>1</v>
      </c>
      <c r="P17" s="41">
        <f t="shared" si="2"/>
        <v>-0.9</v>
      </c>
    </row>
    <row r="18" spans="1:16" ht="12.75">
      <c r="A18" s="181" t="s">
        <v>33</v>
      </c>
      <c r="B18" s="250">
        <v>4329</v>
      </c>
      <c r="C18" s="251">
        <v>4588</v>
      </c>
      <c r="D18" s="252">
        <f t="shared" si="3"/>
        <v>0.05982905982905983</v>
      </c>
      <c r="E18" s="253">
        <v>2317</v>
      </c>
      <c r="F18" s="262">
        <v>1955</v>
      </c>
      <c r="G18" s="255">
        <f t="shared" si="0"/>
        <v>-0.156236512731981</v>
      </c>
      <c r="H18" s="256"/>
      <c r="I18">
        <v>84</v>
      </c>
      <c r="J18" s="258"/>
      <c r="K18" s="263">
        <v>142</v>
      </c>
      <c r="L18" s="453">
        <v>159</v>
      </c>
      <c r="M18" s="255">
        <f t="shared" si="4"/>
        <v>0.11971830985915492</v>
      </c>
      <c r="N18" s="261">
        <f t="shared" si="5"/>
        <v>6788</v>
      </c>
      <c r="O18" s="254">
        <f t="shared" si="6"/>
        <v>6786</v>
      </c>
      <c r="P18" s="41">
        <f t="shared" si="2"/>
        <v>-0.0002946375957572186</v>
      </c>
    </row>
    <row r="19" spans="1:16" ht="12.75">
      <c r="A19" s="181" t="s">
        <v>34</v>
      </c>
      <c r="B19" s="250">
        <v>352</v>
      </c>
      <c r="C19" s="251">
        <v>278</v>
      </c>
      <c r="D19" s="252">
        <f t="shared" si="3"/>
        <v>-0.21022727272727273</v>
      </c>
      <c r="E19" s="250">
        <v>108</v>
      </c>
      <c r="F19" s="251">
        <v>85</v>
      </c>
      <c r="G19" s="255">
        <f t="shared" si="0"/>
        <v>-0.21296296296296297</v>
      </c>
      <c r="H19" s="256"/>
      <c r="I19" s="257"/>
      <c r="J19" s="252"/>
      <c r="K19" s="263">
        <v>30</v>
      </c>
      <c r="L19" s="453">
        <v>17</v>
      </c>
      <c r="M19" s="255">
        <f t="shared" si="4"/>
        <v>-0.43333333333333335</v>
      </c>
      <c r="N19" s="261">
        <f t="shared" si="5"/>
        <v>490</v>
      </c>
      <c r="O19" s="254">
        <f t="shared" si="6"/>
        <v>380</v>
      </c>
      <c r="P19" s="41">
        <f t="shared" si="2"/>
        <v>-0.22448979591836735</v>
      </c>
    </row>
    <row r="20" spans="1:16" ht="12.75">
      <c r="A20" s="181" t="s">
        <v>35</v>
      </c>
      <c r="B20" s="250">
        <v>2077</v>
      </c>
      <c r="C20" s="251">
        <v>1766</v>
      </c>
      <c r="D20" s="252">
        <f t="shared" si="3"/>
        <v>-0.14973519499277804</v>
      </c>
      <c r="E20" s="250">
        <v>868</v>
      </c>
      <c r="F20" s="262">
        <v>846</v>
      </c>
      <c r="G20" s="255">
        <f t="shared" si="0"/>
        <v>-0.02534562211981567</v>
      </c>
      <c r="H20" s="256">
        <v>144</v>
      </c>
      <c r="I20">
        <v>42</v>
      </c>
      <c r="J20" s="326"/>
      <c r="K20" s="259">
        <v>3</v>
      </c>
      <c r="L20" s="453">
        <v>4</v>
      </c>
      <c r="M20" s="41">
        <f t="shared" si="4"/>
        <v>0.3333333333333333</v>
      </c>
      <c r="N20" s="261">
        <f t="shared" si="5"/>
        <v>3092</v>
      </c>
      <c r="O20" s="254">
        <f t="shared" si="6"/>
        <v>2658</v>
      </c>
      <c r="P20" s="41">
        <f t="shared" si="2"/>
        <v>-0.1403622250970246</v>
      </c>
    </row>
    <row r="21" spans="1:16" ht="12.75">
      <c r="A21" s="181" t="s">
        <v>121</v>
      </c>
      <c r="B21" s="250">
        <v>3</v>
      </c>
      <c r="C21" s="251">
        <v>36</v>
      </c>
      <c r="D21" s="252">
        <f t="shared" si="3"/>
        <v>11</v>
      </c>
      <c r="E21" s="253"/>
      <c r="F21" s="254"/>
      <c r="G21" s="255"/>
      <c r="H21" s="256"/>
      <c r="I21" s="257"/>
      <c r="J21" s="258"/>
      <c r="K21" s="259"/>
      <c r="L21" s="257"/>
      <c r="M21" s="41"/>
      <c r="N21" s="261">
        <f t="shared" si="5"/>
        <v>3</v>
      </c>
      <c r="O21" s="254">
        <f t="shared" si="6"/>
        <v>36</v>
      </c>
      <c r="P21" s="41">
        <f t="shared" si="2"/>
        <v>11</v>
      </c>
    </row>
    <row r="22" spans="1:16" ht="12.75">
      <c r="A22" s="181" t="s">
        <v>36</v>
      </c>
      <c r="B22" s="250">
        <v>6207</v>
      </c>
      <c r="C22" s="251">
        <v>6143</v>
      </c>
      <c r="D22" s="252">
        <f t="shared" si="3"/>
        <v>-0.01031093926212341</v>
      </c>
      <c r="E22" s="253">
        <v>1104</v>
      </c>
      <c r="F22" s="469">
        <v>1391</v>
      </c>
      <c r="G22" s="255">
        <f t="shared" si="0"/>
        <v>0.259963768115942</v>
      </c>
      <c r="H22" s="256">
        <v>369</v>
      </c>
      <c r="I22">
        <v>136</v>
      </c>
      <c r="J22" s="252">
        <f>(I22-H22)/H22</f>
        <v>-0.6314363143631436</v>
      </c>
      <c r="K22" s="263">
        <v>239</v>
      </c>
      <c r="L22" s="453">
        <v>223</v>
      </c>
      <c r="M22" s="255">
        <f>(L22-K22)/K22</f>
        <v>-0.06694560669456066</v>
      </c>
      <c r="N22" s="261">
        <f t="shared" si="5"/>
        <v>7919</v>
      </c>
      <c r="O22" s="254">
        <f t="shared" si="6"/>
        <v>7893</v>
      </c>
      <c r="P22" s="41">
        <f t="shared" si="2"/>
        <v>-0.0032832428336911227</v>
      </c>
    </row>
    <row r="23" spans="1:16" ht="12.75">
      <c r="A23" s="181" t="s">
        <v>37</v>
      </c>
      <c r="B23" s="250">
        <v>246</v>
      </c>
      <c r="C23" s="251">
        <v>270</v>
      </c>
      <c r="D23" s="252">
        <f t="shared" si="3"/>
        <v>0.0975609756097561</v>
      </c>
      <c r="E23" s="253">
        <v>33</v>
      </c>
      <c r="F23" s="251"/>
      <c r="G23" s="255"/>
      <c r="H23" s="256"/>
      <c r="I23" s="257"/>
      <c r="J23" s="252"/>
      <c r="K23" s="259">
        <v>1</v>
      </c>
      <c r="L23" s="453">
        <v>4</v>
      </c>
      <c r="M23" s="255">
        <f>(L23-K23)/K23</f>
        <v>3</v>
      </c>
      <c r="N23" s="261">
        <f t="shared" si="5"/>
        <v>280</v>
      </c>
      <c r="O23" s="254">
        <f t="shared" si="6"/>
        <v>274</v>
      </c>
      <c r="P23" s="41">
        <f t="shared" si="2"/>
        <v>-0.02142857142857143</v>
      </c>
    </row>
    <row r="24" spans="1:16" ht="12.75">
      <c r="A24" s="181" t="s">
        <v>38</v>
      </c>
      <c r="B24" s="250">
        <v>130</v>
      </c>
      <c r="C24" s="251">
        <v>116</v>
      </c>
      <c r="D24" s="252">
        <f t="shared" si="3"/>
        <v>-0.1076923076923077</v>
      </c>
      <c r="E24" s="253"/>
      <c r="F24" s="254"/>
      <c r="G24" s="255"/>
      <c r="H24" s="256"/>
      <c r="I24" s="257"/>
      <c r="J24" s="258"/>
      <c r="K24" s="263"/>
      <c r="L24" s="260"/>
      <c r="M24" s="255"/>
      <c r="N24" s="261">
        <f t="shared" si="5"/>
        <v>130</v>
      </c>
      <c r="O24" s="254">
        <f t="shared" si="6"/>
        <v>116</v>
      </c>
      <c r="P24" s="41">
        <f t="shared" si="2"/>
        <v>-0.1076923076923077</v>
      </c>
    </row>
    <row r="25" spans="1:16" ht="12.75">
      <c r="A25" s="181" t="s">
        <v>39</v>
      </c>
      <c r="B25" s="253">
        <v>12</v>
      </c>
      <c r="C25" s="251"/>
      <c r="D25" s="252"/>
      <c r="E25" s="253"/>
      <c r="F25" s="254"/>
      <c r="G25" s="255"/>
      <c r="H25" s="256"/>
      <c r="I25" s="257"/>
      <c r="J25" s="258"/>
      <c r="K25" s="259"/>
      <c r="L25" s="257"/>
      <c r="M25" s="255"/>
      <c r="N25" s="261">
        <f t="shared" si="5"/>
        <v>12</v>
      </c>
      <c r="O25" s="254">
        <f t="shared" si="6"/>
        <v>0</v>
      </c>
      <c r="P25" s="41">
        <f t="shared" si="2"/>
        <v>-1</v>
      </c>
    </row>
    <row r="26" spans="1:16" ht="12.75">
      <c r="A26" s="181" t="s">
        <v>40</v>
      </c>
      <c r="B26" s="250">
        <v>6696</v>
      </c>
      <c r="C26" s="251">
        <v>6136</v>
      </c>
      <c r="D26" s="252">
        <f t="shared" si="3"/>
        <v>-0.08363201911589008</v>
      </c>
      <c r="E26" s="253">
        <v>1172</v>
      </c>
      <c r="F26" s="469">
        <v>1144</v>
      </c>
      <c r="G26" s="255">
        <f t="shared" si="0"/>
        <v>-0.023890784982935155</v>
      </c>
      <c r="H26" s="256">
        <v>140</v>
      </c>
      <c r="I26">
        <v>116</v>
      </c>
      <c r="J26" s="252">
        <f>(I26-H26)/H26</f>
        <v>-0.17142857142857143</v>
      </c>
      <c r="K26" s="263">
        <v>18</v>
      </c>
      <c r="L26" s="453">
        <v>71</v>
      </c>
      <c r="M26" s="255">
        <f>(L26-K26)/K26</f>
        <v>2.9444444444444446</v>
      </c>
      <c r="N26" s="261">
        <f t="shared" si="5"/>
        <v>8026</v>
      </c>
      <c r="O26" s="254">
        <f t="shared" si="6"/>
        <v>7467</v>
      </c>
      <c r="P26" s="41">
        <f t="shared" si="2"/>
        <v>-0.06964864191378022</v>
      </c>
    </row>
    <row r="27" spans="1:16" ht="12.75">
      <c r="A27" s="181" t="s">
        <v>41</v>
      </c>
      <c r="B27" s="253">
        <v>1125</v>
      </c>
      <c r="C27" s="251">
        <v>1362</v>
      </c>
      <c r="D27" s="252">
        <f t="shared" si="3"/>
        <v>0.21066666666666667</v>
      </c>
      <c r="E27" s="253">
        <v>177</v>
      </c>
      <c r="F27" s="469">
        <v>272</v>
      </c>
      <c r="G27" s="255">
        <f t="shared" si="0"/>
        <v>0.536723163841808</v>
      </c>
      <c r="H27" s="256"/>
      <c r="I27" s="257"/>
      <c r="J27" s="252"/>
      <c r="K27" s="263">
        <v>234</v>
      </c>
      <c r="L27" s="453">
        <v>158</v>
      </c>
      <c r="M27" s="255">
        <f>(L27-K27)/K27</f>
        <v>-0.3247863247863248</v>
      </c>
      <c r="N27" s="261">
        <f t="shared" si="5"/>
        <v>1536</v>
      </c>
      <c r="O27" s="254">
        <f t="shared" si="6"/>
        <v>1792</v>
      </c>
      <c r="P27" s="41">
        <f t="shared" si="2"/>
        <v>0.16666666666666666</v>
      </c>
    </row>
    <row r="28" spans="1:16" ht="12.75">
      <c r="A28" s="181" t="s">
        <v>165</v>
      </c>
      <c r="B28" s="250">
        <v>95</v>
      </c>
      <c r="C28" s="251">
        <v>106</v>
      </c>
      <c r="D28" s="252">
        <f t="shared" si="3"/>
        <v>0.11578947368421053</v>
      </c>
      <c r="E28" s="253"/>
      <c r="F28" s="265"/>
      <c r="G28" s="255"/>
      <c r="H28" s="256"/>
      <c r="I28" s="257"/>
      <c r="J28" s="252"/>
      <c r="K28" s="263"/>
      <c r="L28" s="260"/>
      <c r="M28" s="255"/>
      <c r="N28" s="261">
        <f t="shared" si="5"/>
        <v>95</v>
      </c>
      <c r="O28" s="254">
        <f t="shared" si="6"/>
        <v>106</v>
      </c>
      <c r="P28" s="41">
        <f t="shared" si="2"/>
        <v>0.11578947368421053</v>
      </c>
    </row>
    <row r="29" spans="1:16" ht="12.75">
      <c r="A29" s="181" t="s">
        <v>42</v>
      </c>
      <c r="B29" s="250"/>
      <c r="C29" s="251"/>
      <c r="D29" s="252"/>
      <c r="E29" s="253"/>
      <c r="F29" s="254"/>
      <c r="G29" s="255"/>
      <c r="H29" s="256"/>
      <c r="I29" s="257"/>
      <c r="J29" s="252"/>
      <c r="K29" s="263">
        <v>113</v>
      </c>
      <c r="L29" s="453">
        <v>110</v>
      </c>
      <c r="M29" s="255">
        <f>(L29-K29)/K29</f>
        <v>-0.02654867256637168</v>
      </c>
      <c r="N29" s="261">
        <f t="shared" si="5"/>
        <v>113</v>
      </c>
      <c r="O29" s="254">
        <f t="shared" si="6"/>
        <v>110</v>
      </c>
      <c r="P29" s="41">
        <f t="shared" si="2"/>
        <v>-0.02654867256637168</v>
      </c>
    </row>
    <row r="30" spans="1:16" ht="12.75">
      <c r="A30" s="181" t="s">
        <v>156</v>
      </c>
      <c r="B30" s="250">
        <v>8</v>
      </c>
      <c r="C30" s="251">
        <v>16</v>
      </c>
      <c r="D30" s="252">
        <f t="shared" si="3"/>
        <v>1</v>
      </c>
      <c r="E30" s="250">
        <v>18</v>
      </c>
      <c r="F30" s="43">
        <v>18</v>
      </c>
      <c r="G30" s="255"/>
      <c r="H30" s="256">
        <v>8</v>
      </c>
      <c r="J30" s="252">
        <f>(I30-H30)/H30</f>
        <v>-1</v>
      </c>
      <c r="K30" s="263"/>
      <c r="L30" s="257"/>
      <c r="M30" s="255"/>
      <c r="N30" s="261">
        <f t="shared" si="5"/>
        <v>34</v>
      </c>
      <c r="O30" s="254">
        <f t="shared" si="6"/>
        <v>34</v>
      </c>
      <c r="P30" s="41">
        <f t="shared" si="2"/>
        <v>0</v>
      </c>
    </row>
    <row r="31" spans="1:16" ht="12.75">
      <c r="A31" s="181" t="s">
        <v>43</v>
      </c>
      <c r="B31" s="250">
        <v>17</v>
      </c>
      <c r="C31" s="254">
        <v>25</v>
      </c>
      <c r="D31" s="252">
        <f t="shared" si="3"/>
        <v>0.47058823529411764</v>
      </c>
      <c r="E31" s="253">
        <v>143</v>
      </c>
      <c r="F31" s="43">
        <v>140</v>
      </c>
      <c r="G31" s="255">
        <f t="shared" si="0"/>
        <v>-0.02097902097902098</v>
      </c>
      <c r="H31" s="256"/>
      <c r="I31" s="257"/>
      <c r="J31" s="258"/>
      <c r="K31" s="263">
        <v>41</v>
      </c>
      <c r="L31" s="453">
        <v>29</v>
      </c>
      <c r="M31" s="255">
        <f>(L31-K31)/K31</f>
        <v>-0.2926829268292683</v>
      </c>
      <c r="N31" s="261">
        <f t="shared" si="5"/>
        <v>201</v>
      </c>
      <c r="O31" s="254">
        <f t="shared" si="6"/>
        <v>194</v>
      </c>
      <c r="P31" s="41">
        <f t="shared" si="2"/>
        <v>-0.03482587064676617</v>
      </c>
    </row>
    <row r="32" spans="1:16" ht="12.75">
      <c r="A32" s="181" t="s">
        <v>44</v>
      </c>
      <c r="B32" s="250">
        <v>7723</v>
      </c>
      <c r="C32" s="251">
        <v>7169</v>
      </c>
      <c r="D32" s="252">
        <f t="shared" si="3"/>
        <v>-0.07173378220898614</v>
      </c>
      <c r="E32" s="253">
        <v>1743</v>
      </c>
      <c r="F32" s="43">
        <v>1676</v>
      </c>
      <c r="G32" s="255">
        <f t="shared" si="0"/>
        <v>-0.03843947217441193</v>
      </c>
      <c r="H32" s="256"/>
      <c r="I32">
        <v>54</v>
      </c>
      <c r="J32" s="252"/>
      <c r="K32" s="263">
        <v>39</v>
      </c>
      <c r="L32" s="453">
        <v>34</v>
      </c>
      <c r="M32" s="255">
        <f>(L32-K32)/K32</f>
        <v>-0.1282051282051282</v>
      </c>
      <c r="N32" s="261">
        <f t="shared" si="5"/>
        <v>9505</v>
      </c>
      <c r="O32" s="254">
        <f t="shared" si="6"/>
        <v>8933</v>
      </c>
      <c r="P32" s="41">
        <f t="shared" si="2"/>
        <v>-0.0601788532351394</v>
      </c>
    </row>
    <row r="33" spans="1:16" ht="12.75">
      <c r="A33" s="181" t="s">
        <v>45</v>
      </c>
      <c r="B33" s="250">
        <v>1</v>
      </c>
      <c r="C33" s="254"/>
      <c r="D33" s="252">
        <f t="shared" si="3"/>
        <v>-1</v>
      </c>
      <c r="E33" s="253"/>
      <c r="F33" s="265"/>
      <c r="G33" s="255"/>
      <c r="H33" s="256"/>
      <c r="I33" s="257"/>
      <c r="J33" s="258"/>
      <c r="K33" s="263">
        <v>431</v>
      </c>
      <c r="L33" s="453">
        <v>421</v>
      </c>
      <c r="M33" s="255">
        <f>(L33-K33)/K33</f>
        <v>-0.02320185614849188</v>
      </c>
      <c r="N33" s="261">
        <f t="shared" si="5"/>
        <v>432</v>
      </c>
      <c r="O33" s="254">
        <f t="shared" si="6"/>
        <v>421</v>
      </c>
      <c r="P33" s="41">
        <f t="shared" si="2"/>
        <v>-0.02546296296296296</v>
      </c>
    </row>
    <row r="34" spans="1:16" ht="12.75">
      <c r="A34" s="181" t="s">
        <v>46</v>
      </c>
      <c r="B34" s="250">
        <v>3009</v>
      </c>
      <c r="C34" s="251">
        <v>2847</v>
      </c>
      <c r="D34" s="252">
        <f t="shared" si="3"/>
        <v>-0.053838484546360914</v>
      </c>
      <c r="E34" s="250">
        <v>400</v>
      </c>
      <c r="F34" s="469">
        <v>295</v>
      </c>
      <c r="G34" s="255">
        <f t="shared" si="0"/>
        <v>-0.2625</v>
      </c>
      <c r="H34" s="256"/>
      <c r="J34" s="252"/>
      <c r="K34" s="250">
        <v>153</v>
      </c>
      <c r="L34" s="453">
        <v>166</v>
      </c>
      <c r="M34" s="255">
        <f>(L34-K34)/K34</f>
        <v>0.08496732026143791</v>
      </c>
      <c r="N34" s="261">
        <f t="shared" si="5"/>
        <v>3562</v>
      </c>
      <c r="O34" s="254">
        <f t="shared" si="6"/>
        <v>3308</v>
      </c>
      <c r="P34" s="41">
        <f t="shared" si="2"/>
        <v>-0.07130825379000562</v>
      </c>
    </row>
    <row r="35" spans="1:16" ht="12.75">
      <c r="A35" s="181" t="s">
        <v>148</v>
      </c>
      <c r="B35" s="250"/>
      <c r="C35" s="254"/>
      <c r="D35" s="252"/>
      <c r="E35" s="253"/>
      <c r="F35" s="265"/>
      <c r="G35" s="255"/>
      <c r="H35" s="256"/>
      <c r="I35" s="257"/>
      <c r="J35" s="258"/>
      <c r="K35" s="263">
        <v>75</v>
      </c>
      <c r="L35" s="453">
        <v>45</v>
      </c>
      <c r="M35" s="255">
        <f>(L35-K35)/K35</f>
        <v>-0.4</v>
      </c>
      <c r="N35" s="261">
        <f t="shared" si="5"/>
        <v>75</v>
      </c>
      <c r="O35" s="254">
        <f t="shared" si="6"/>
        <v>45</v>
      </c>
      <c r="P35" s="41">
        <f t="shared" si="2"/>
        <v>-0.4</v>
      </c>
    </row>
    <row r="36" spans="1:16" ht="12.75">
      <c r="A36" s="181" t="s">
        <v>174</v>
      </c>
      <c r="B36" s="250"/>
      <c r="C36">
        <v>51</v>
      </c>
      <c r="D36" s="252"/>
      <c r="E36" s="253"/>
      <c r="F36" s="265"/>
      <c r="G36" s="255"/>
      <c r="H36" s="256"/>
      <c r="I36" s="257"/>
      <c r="J36" s="258"/>
      <c r="K36" s="263"/>
      <c r="L36" s="260"/>
      <c r="M36" s="255"/>
      <c r="N36" s="261">
        <f t="shared" si="5"/>
        <v>0</v>
      </c>
      <c r="O36" s="254">
        <f t="shared" si="6"/>
        <v>51</v>
      </c>
      <c r="P36" s="41"/>
    </row>
    <row r="37" spans="1:16" ht="12.75">
      <c r="A37" s="181" t="s">
        <v>48</v>
      </c>
      <c r="B37" s="250">
        <v>1391</v>
      </c>
      <c r="C37" s="251">
        <v>1556</v>
      </c>
      <c r="D37" s="252">
        <f t="shared" si="3"/>
        <v>0.1186196980589504</v>
      </c>
      <c r="E37" s="250">
        <v>801</v>
      </c>
      <c r="F37" s="43">
        <v>560</v>
      </c>
      <c r="G37" s="41">
        <f aca="true" t="shared" si="7" ref="G37:G45">(F37-E37)/E37</f>
        <v>-0.30087390761548066</v>
      </c>
      <c r="H37" s="256"/>
      <c r="J37" s="252"/>
      <c r="K37" s="263">
        <v>124</v>
      </c>
      <c r="L37" s="260">
        <v>209</v>
      </c>
      <c r="M37" s="255">
        <f aca="true" t="shared" si="8" ref="M37:M45">(L37-K37)/K37</f>
        <v>0.6854838709677419</v>
      </c>
      <c r="N37" s="261">
        <f t="shared" si="5"/>
        <v>2316</v>
      </c>
      <c r="O37" s="254">
        <f t="shared" si="6"/>
        <v>2325</v>
      </c>
      <c r="P37" s="41">
        <f t="shared" si="2"/>
        <v>0.0038860103626943004</v>
      </c>
    </row>
    <row r="38" spans="1:16" ht="12.75">
      <c r="A38" s="181" t="s">
        <v>49</v>
      </c>
      <c r="B38" s="250">
        <v>1855</v>
      </c>
      <c r="C38" s="251">
        <v>1969</v>
      </c>
      <c r="D38" s="252">
        <f t="shared" si="3"/>
        <v>0.061455525606469004</v>
      </c>
      <c r="E38" s="250">
        <v>653</v>
      </c>
      <c r="F38" s="43">
        <v>798</v>
      </c>
      <c r="G38" s="41">
        <f t="shared" si="7"/>
        <v>0.222052067381317</v>
      </c>
      <c r="H38" s="256"/>
      <c r="I38" s="260"/>
      <c r="J38" s="258"/>
      <c r="K38" s="263">
        <v>21</v>
      </c>
      <c r="L38" s="260">
        <v>17</v>
      </c>
      <c r="M38" s="255">
        <f t="shared" si="8"/>
        <v>-0.19047619047619047</v>
      </c>
      <c r="N38" s="261">
        <f t="shared" si="5"/>
        <v>2529</v>
      </c>
      <c r="O38" s="254">
        <f t="shared" si="6"/>
        <v>2784</v>
      </c>
      <c r="P38" s="41">
        <f t="shared" si="2"/>
        <v>0.10083036773428232</v>
      </c>
    </row>
    <row r="39" spans="1:16" ht="12.75">
      <c r="A39" s="181" t="s">
        <v>50</v>
      </c>
      <c r="B39" s="250">
        <v>2662</v>
      </c>
      <c r="C39" s="251">
        <v>2513</v>
      </c>
      <c r="D39" s="252">
        <f t="shared" si="3"/>
        <v>-0.05597295266716754</v>
      </c>
      <c r="E39" s="250">
        <v>1450</v>
      </c>
      <c r="F39" s="43">
        <v>1072</v>
      </c>
      <c r="G39" s="41">
        <f t="shared" si="7"/>
        <v>-0.26068965517241377</v>
      </c>
      <c r="H39" s="256"/>
      <c r="I39" s="257"/>
      <c r="J39" s="258"/>
      <c r="K39" s="263">
        <v>13</v>
      </c>
      <c r="L39" s="260">
        <v>18</v>
      </c>
      <c r="M39" s="255">
        <f t="shared" si="8"/>
        <v>0.38461538461538464</v>
      </c>
      <c r="N39" s="261">
        <f t="shared" si="5"/>
        <v>4125</v>
      </c>
      <c r="O39" s="254">
        <f t="shared" si="6"/>
        <v>3603</v>
      </c>
      <c r="P39" s="41">
        <f t="shared" si="2"/>
        <v>-0.12654545454545454</v>
      </c>
    </row>
    <row r="40" spans="1:16" ht="12.75">
      <c r="A40" s="181" t="s">
        <v>51</v>
      </c>
      <c r="B40" s="250">
        <v>5579</v>
      </c>
      <c r="C40" s="251">
        <v>5296</v>
      </c>
      <c r="D40" s="252">
        <f t="shared" si="3"/>
        <v>-0.05072593654776842</v>
      </c>
      <c r="E40" s="250">
        <v>1325</v>
      </c>
      <c r="F40" s="43">
        <v>1569</v>
      </c>
      <c r="G40" s="41">
        <f t="shared" si="7"/>
        <v>0.18415094339622642</v>
      </c>
      <c r="H40" s="256"/>
      <c r="I40" s="257"/>
      <c r="J40" s="258"/>
      <c r="K40" s="263">
        <v>634</v>
      </c>
      <c r="L40" s="260">
        <v>594</v>
      </c>
      <c r="M40" s="255">
        <f t="shared" si="8"/>
        <v>-0.06309148264984227</v>
      </c>
      <c r="N40" s="261">
        <f t="shared" si="5"/>
        <v>7538</v>
      </c>
      <c r="O40" s="254">
        <f t="shared" si="6"/>
        <v>7459</v>
      </c>
      <c r="P40" s="41">
        <f t="shared" si="2"/>
        <v>-0.010480233483682674</v>
      </c>
    </row>
    <row r="41" spans="1:16" ht="12.75">
      <c r="A41" s="181" t="s">
        <v>52</v>
      </c>
      <c r="B41" s="250">
        <v>1704</v>
      </c>
      <c r="C41" s="251">
        <v>1620</v>
      </c>
      <c r="D41" s="252">
        <f t="shared" si="3"/>
        <v>-0.04929577464788732</v>
      </c>
      <c r="E41" s="250">
        <v>372</v>
      </c>
      <c r="F41" s="43">
        <v>396</v>
      </c>
      <c r="G41" s="41">
        <f t="shared" si="7"/>
        <v>0.06451612903225806</v>
      </c>
      <c r="H41" s="256"/>
      <c r="I41" s="257"/>
      <c r="J41" s="258"/>
      <c r="K41" s="263">
        <v>10</v>
      </c>
      <c r="L41" s="260">
        <v>8</v>
      </c>
      <c r="M41" s="255">
        <f t="shared" si="8"/>
        <v>-0.2</v>
      </c>
      <c r="N41" s="261">
        <f t="shared" si="5"/>
        <v>2086</v>
      </c>
      <c r="O41" s="254">
        <f t="shared" si="6"/>
        <v>2024</v>
      </c>
      <c r="P41" s="41">
        <f t="shared" si="2"/>
        <v>-0.029721955896452542</v>
      </c>
    </row>
    <row r="42" spans="1:16" ht="12.75">
      <c r="A42" s="181" t="s">
        <v>53</v>
      </c>
      <c r="B42" s="250">
        <v>3595</v>
      </c>
      <c r="C42" s="251">
        <v>3683</v>
      </c>
      <c r="D42" s="252">
        <f t="shared" si="3"/>
        <v>0.02447844228094576</v>
      </c>
      <c r="E42" s="250">
        <v>591</v>
      </c>
      <c r="F42" s="43">
        <v>427</v>
      </c>
      <c r="G42" s="41">
        <f t="shared" si="7"/>
        <v>-0.27749576988155666</v>
      </c>
      <c r="H42" s="256">
        <v>144</v>
      </c>
      <c r="I42">
        <v>100</v>
      </c>
      <c r="J42" s="252">
        <f>(I42-H42)/H42</f>
        <v>-0.3055555555555556</v>
      </c>
      <c r="K42" s="263">
        <v>33</v>
      </c>
      <c r="L42" s="260">
        <v>34</v>
      </c>
      <c r="M42" s="255">
        <f t="shared" si="8"/>
        <v>0.030303030303030304</v>
      </c>
      <c r="N42" s="261">
        <f t="shared" si="5"/>
        <v>4363</v>
      </c>
      <c r="O42" s="254">
        <f t="shared" si="6"/>
        <v>4244</v>
      </c>
      <c r="P42" s="41">
        <f t="shared" si="2"/>
        <v>-0.027274810909924365</v>
      </c>
    </row>
    <row r="43" spans="1:16" ht="12.75">
      <c r="A43" s="181" t="s">
        <v>55</v>
      </c>
      <c r="B43" s="250">
        <v>1387</v>
      </c>
      <c r="C43" s="251">
        <v>1391</v>
      </c>
      <c r="D43" s="252">
        <f t="shared" si="3"/>
        <v>0.002883922134102379</v>
      </c>
      <c r="E43" s="250">
        <v>438</v>
      </c>
      <c r="F43" s="43">
        <v>550</v>
      </c>
      <c r="G43" s="41">
        <f t="shared" si="7"/>
        <v>0.2557077625570776</v>
      </c>
      <c r="H43" s="256">
        <v>41</v>
      </c>
      <c r="I43" s="453">
        <v>32</v>
      </c>
      <c r="J43" s="252">
        <f>(I43-H43)/H43</f>
        <v>-0.21951219512195122</v>
      </c>
      <c r="K43" s="263">
        <v>41</v>
      </c>
      <c r="L43" s="260">
        <v>45</v>
      </c>
      <c r="M43" s="255">
        <f t="shared" si="8"/>
        <v>0.0975609756097561</v>
      </c>
      <c r="N43" s="261">
        <f t="shared" si="5"/>
        <v>1907</v>
      </c>
      <c r="O43" s="254">
        <f t="shared" si="6"/>
        <v>2018</v>
      </c>
      <c r="P43" s="41">
        <f t="shared" si="2"/>
        <v>0.058206607236497114</v>
      </c>
    </row>
    <row r="44" spans="1:16" ht="12.75">
      <c r="A44" s="181" t="s">
        <v>54</v>
      </c>
      <c r="B44" s="250">
        <v>740</v>
      </c>
      <c r="C44" s="251">
        <v>1139</v>
      </c>
      <c r="D44" s="252">
        <f t="shared" si="3"/>
        <v>0.5391891891891892</v>
      </c>
      <c r="E44" s="250">
        <v>417</v>
      </c>
      <c r="F44" s="43">
        <v>569</v>
      </c>
      <c r="G44" s="41">
        <f t="shared" si="7"/>
        <v>0.3645083932853717</v>
      </c>
      <c r="H44" s="256"/>
      <c r="I44" s="453"/>
      <c r="J44" s="252"/>
      <c r="K44" s="263">
        <v>97</v>
      </c>
      <c r="L44" s="260">
        <v>1</v>
      </c>
      <c r="M44" s="255">
        <f t="shared" si="8"/>
        <v>-0.9896907216494846</v>
      </c>
      <c r="N44" s="261">
        <f t="shared" si="5"/>
        <v>1254</v>
      </c>
      <c r="O44" s="254">
        <f t="shared" si="6"/>
        <v>1709</v>
      </c>
      <c r="P44" s="41">
        <f t="shared" si="2"/>
        <v>0.3628389154704944</v>
      </c>
    </row>
    <row r="45" spans="1:16" ht="12.75">
      <c r="A45" s="181" t="s">
        <v>56</v>
      </c>
      <c r="B45" s="250">
        <v>1484</v>
      </c>
      <c r="C45" s="251">
        <v>1095</v>
      </c>
      <c r="D45" s="252">
        <f t="shared" si="3"/>
        <v>-0.26212938005390835</v>
      </c>
      <c r="E45" s="250">
        <v>1071</v>
      </c>
      <c r="F45" s="43">
        <v>1222</v>
      </c>
      <c r="G45" s="41">
        <f t="shared" si="7"/>
        <v>0.14098972922502334</v>
      </c>
      <c r="H45" s="256">
        <v>363</v>
      </c>
      <c r="I45" s="3">
        <v>552</v>
      </c>
      <c r="J45" s="252">
        <f>(I45-H45)/H45</f>
        <v>0.5206611570247934</v>
      </c>
      <c r="K45" s="263">
        <v>690</v>
      </c>
      <c r="L45" s="260">
        <v>723</v>
      </c>
      <c r="M45" s="255">
        <f t="shared" si="8"/>
        <v>0.04782608695652174</v>
      </c>
      <c r="N45" s="261">
        <f t="shared" si="5"/>
        <v>3608</v>
      </c>
      <c r="O45" s="254">
        <f t="shared" si="6"/>
        <v>3592</v>
      </c>
      <c r="P45" s="41">
        <f t="shared" si="2"/>
        <v>-0.004434589800443459</v>
      </c>
    </row>
    <row r="46" spans="1:16" ht="12.75">
      <c r="A46" s="181" t="s">
        <v>105</v>
      </c>
      <c r="B46" s="263">
        <v>152</v>
      </c>
      <c r="C46" s="251">
        <v>104</v>
      </c>
      <c r="D46" s="252">
        <f t="shared" si="3"/>
        <v>-0.3157894736842105</v>
      </c>
      <c r="E46" s="253"/>
      <c r="F46" s="43">
        <v>40</v>
      </c>
      <c r="G46" s="41"/>
      <c r="H46" s="256"/>
      <c r="I46" s="257"/>
      <c r="J46" s="252"/>
      <c r="K46" s="253">
        <v>6</v>
      </c>
      <c r="L46" s="257">
        <v>3</v>
      </c>
      <c r="M46" s="255"/>
      <c r="N46" s="261">
        <f t="shared" si="5"/>
        <v>158</v>
      </c>
      <c r="O46" s="254">
        <f t="shared" si="6"/>
        <v>147</v>
      </c>
      <c r="P46" s="41">
        <f t="shared" si="2"/>
        <v>-0.06962025316455696</v>
      </c>
    </row>
    <row r="47" spans="1:16" ht="12.75">
      <c r="A47" s="266" t="s">
        <v>57</v>
      </c>
      <c r="B47" s="267">
        <f>SUM(B9:B46)</f>
        <v>62351</v>
      </c>
      <c r="C47" s="268">
        <f>SUM(C9:C46)</f>
        <v>61055</v>
      </c>
      <c r="D47" s="269">
        <f t="shared" si="3"/>
        <v>-0.020785552757774533</v>
      </c>
      <c r="E47" s="267">
        <f>SUM(E9:E46)</f>
        <v>18687</v>
      </c>
      <c r="F47" s="268">
        <f>SUM(F9:F46)</f>
        <v>18284</v>
      </c>
      <c r="G47" s="270">
        <f>(F47-E47)/E47</f>
        <v>-0.02156579440252582</v>
      </c>
      <c r="H47" s="271">
        <f>SUM(H9:H46)</f>
        <v>1517</v>
      </c>
      <c r="I47" s="272">
        <f>SUM(I9:I46)</f>
        <v>1512</v>
      </c>
      <c r="J47" s="269">
        <f>(I47-H47)/H47</f>
        <v>-0.0032959789057350032</v>
      </c>
      <c r="K47" s="267">
        <f>SUM(K9:K46)</f>
        <v>4211</v>
      </c>
      <c r="L47" s="268">
        <f>SUM(L9:L46)</f>
        <v>3960</v>
      </c>
      <c r="M47" s="270">
        <f>(L47-K47)/K47</f>
        <v>-0.059605794348135836</v>
      </c>
      <c r="N47" s="273">
        <f>SUM(N9:N46)</f>
        <v>86766</v>
      </c>
      <c r="O47" s="268">
        <f>SUM(O9:O46)</f>
        <v>84811</v>
      </c>
      <c r="P47" s="270">
        <f t="shared" si="2"/>
        <v>-0.02253186732130097</v>
      </c>
    </row>
    <row r="48" spans="1:16" ht="12.75">
      <c r="A48" s="189" t="s">
        <v>8</v>
      </c>
      <c r="B48" s="274"/>
      <c r="C48" s="275"/>
      <c r="D48" s="276"/>
      <c r="E48" s="274"/>
      <c r="F48" s="275"/>
      <c r="G48" s="277"/>
      <c r="H48" s="278"/>
      <c r="I48" s="279"/>
      <c r="J48" s="276"/>
      <c r="K48" s="274"/>
      <c r="L48" s="275"/>
      <c r="M48" s="277"/>
      <c r="N48" s="280"/>
      <c r="O48" s="275"/>
      <c r="P48" s="277"/>
    </row>
    <row r="49" spans="1:16" ht="12.75">
      <c r="A49" s="47" t="s">
        <v>30</v>
      </c>
      <c r="B49" s="281">
        <v>44</v>
      </c>
      <c r="C49" s="265"/>
      <c r="D49" s="252">
        <f t="shared" si="3"/>
        <v>-1</v>
      </c>
      <c r="E49" s="274"/>
      <c r="F49" s="275"/>
      <c r="G49" s="277"/>
      <c r="H49" s="278"/>
      <c r="I49" s="279"/>
      <c r="J49" s="276"/>
      <c r="K49" s="274"/>
      <c r="L49" s="275"/>
      <c r="M49" s="277"/>
      <c r="N49" s="254">
        <f aca="true" t="shared" si="9" ref="N49:O56">SUM(B49+E49+H49+K49)</f>
        <v>44</v>
      </c>
      <c r="O49" s="254">
        <f t="shared" si="9"/>
        <v>0</v>
      </c>
      <c r="P49" s="41">
        <f t="shared" si="2"/>
        <v>-1</v>
      </c>
    </row>
    <row r="50" spans="1:16" ht="12.75">
      <c r="A50" s="47" t="s">
        <v>33</v>
      </c>
      <c r="B50" s="281"/>
      <c r="C50" s="265"/>
      <c r="D50" s="252"/>
      <c r="E50" s="274"/>
      <c r="F50" s="265"/>
      <c r="G50" s="255"/>
      <c r="H50" s="283"/>
      <c r="I50" s="279"/>
      <c r="J50" s="276"/>
      <c r="K50" s="274"/>
      <c r="L50" s="275"/>
      <c r="M50" s="277"/>
      <c r="N50" s="254"/>
      <c r="O50" s="254"/>
      <c r="P50" s="41"/>
    </row>
    <row r="51" spans="1:16" ht="12.75">
      <c r="A51" s="47" t="s">
        <v>34</v>
      </c>
      <c r="B51" s="281"/>
      <c r="C51" s="265"/>
      <c r="D51" s="252"/>
      <c r="E51" s="281">
        <v>72</v>
      </c>
      <c r="F51" s="265">
        <v>108</v>
      </c>
      <c r="G51" s="255">
        <f>(F51-E51)/E51</f>
        <v>0.5</v>
      </c>
      <c r="H51" s="283">
        <v>168</v>
      </c>
      <c r="I51" s="284">
        <v>88</v>
      </c>
      <c r="J51" s="252">
        <f>(I51-H51)/H51</f>
        <v>-0.47619047619047616</v>
      </c>
      <c r="K51" s="274"/>
      <c r="L51" s="275"/>
      <c r="M51" s="277"/>
      <c r="N51" s="254">
        <f t="shared" si="9"/>
        <v>240</v>
      </c>
      <c r="O51" s="254">
        <f t="shared" si="9"/>
        <v>196</v>
      </c>
      <c r="P51" s="41">
        <f t="shared" si="2"/>
        <v>-0.18333333333333332</v>
      </c>
    </row>
    <row r="52" spans="1:16" ht="12.75">
      <c r="A52" s="47" t="s">
        <v>36</v>
      </c>
      <c r="B52" s="281">
        <v>210</v>
      </c>
      <c r="C52" s="265">
        <v>144</v>
      </c>
      <c r="D52" s="252">
        <f t="shared" si="3"/>
        <v>-0.3142857142857143</v>
      </c>
      <c r="E52" s="274"/>
      <c r="F52" s="275"/>
      <c r="G52" s="277"/>
      <c r="H52" s="283"/>
      <c r="I52" s="284"/>
      <c r="J52" s="276"/>
      <c r="K52" s="274"/>
      <c r="L52" s="275"/>
      <c r="M52" s="277"/>
      <c r="N52" s="254">
        <f t="shared" si="9"/>
        <v>210</v>
      </c>
      <c r="O52" s="254">
        <f t="shared" si="9"/>
        <v>144</v>
      </c>
      <c r="P52" s="41">
        <f t="shared" si="2"/>
        <v>-0.3142857142857143</v>
      </c>
    </row>
    <row r="53" spans="1:16" ht="12.75">
      <c r="A53" s="47" t="s">
        <v>169</v>
      </c>
      <c r="B53" s="281"/>
      <c r="C53" s="265"/>
      <c r="D53" s="252"/>
      <c r="E53" s="274"/>
      <c r="F53" s="275"/>
      <c r="G53" s="277"/>
      <c r="H53" s="283"/>
      <c r="I53" s="284"/>
      <c r="J53" s="276"/>
      <c r="K53" s="281">
        <v>48</v>
      </c>
      <c r="L53" s="265">
        <v>36</v>
      </c>
      <c r="M53" s="277"/>
      <c r="N53" s="254">
        <f t="shared" si="9"/>
        <v>48</v>
      </c>
      <c r="O53" s="254">
        <f t="shared" si="9"/>
        <v>36</v>
      </c>
      <c r="P53" s="41">
        <f t="shared" si="2"/>
        <v>-0.25</v>
      </c>
    </row>
    <row r="54" spans="1:16" ht="12.75">
      <c r="A54" s="47" t="s">
        <v>44</v>
      </c>
      <c r="B54" s="281">
        <v>150</v>
      </c>
      <c r="C54" s="265">
        <v>138</v>
      </c>
      <c r="D54" s="252">
        <f t="shared" si="3"/>
        <v>-0.08</v>
      </c>
      <c r="E54" s="274"/>
      <c r="F54" s="275"/>
      <c r="G54" s="277"/>
      <c r="H54" s="283"/>
      <c r="I54" s="284"/>
      <c r="J54" s="276"/>
      <c r="K54" s="274"/>
      <c r="L54" s="275"/>
      <c r="M54" s="277"/>
      <c r="N54" s="254">
        <f t="shared" si="9"/>
        <v>150</v>
      </c>
      <c r="O54" s="254">
        <f t="shared" si="9"/>
        <v>138</v>
      </c>
      <c r="P54" s="41">
        <f t="shared" si="2"/>
        <v>-0.08</v>
      </c>
    </row>
    <row r="55" spans="1:16" ht="12.75">
      <c r="A55" s="47" t="s">
        <v>43</v>
      </c>
      <c r="B55" s="281">
        <v>50</v>
      </c>
      <c r="C55" s="265">
        <v>48</v>
      </c>
      <c r="D55" s="252">
        <f t="shared" si="3"/>
        <v>-0.04</v>
      </c>
      <c r="E55" s="274"/>
      <c r="F55" s="275"/>
      <c r="G55" s="277"/>
      <c r="H55" s="283">
        <v>10</v>
      </c>
      <c r="I55" s="284"/>
      <c r="J55" s="276"/>
      <c r="K55" s="274"/>
      <c r="L55" s="275"/>
      <c r="M55" s="277"/>
      <c r="N55" s="254">
        <f t="shared" si="9"/>
        <v>60</v>
      </c>
      <c r="O55" s="254">
        <f t="shared" si="9"/>
        <v>48</v>
      </c>
      <c r="P55" s="41">
        <f t="shared" si="2"/>
        <v>-0.2</v>
      </c>
    </row>
    <row r="56" spans="1:16" ht="12.75">
      <c r="A56" s="47" t="s">
        <v>166</v>
      </c>
      <c r="B56" s="281"/>
      <c r="C56" s="265"/>
      <c r="D56" s="252"/>
      <c r="E56" s="274"/>
      <c r="F56" s="275"/>
      <c r="G56" s="277"/>
      <c r="H56" s="283"/>
      <c r="I56" s="284"/>
      <c r="J56" s="276"/>
      <c r="K56" s="274"/>
      <c r="L56" s="265">
        <v>15</v>
      </c>
      <c r="M56" s="277"/>
      <c r="N56" s="254">
        <f t="shared" si="9"/>
        <v>0</v>
      </c>
      <c r="O56" s="254">
        <f t="shared" si="9"/>
        <v>15</v>
      </c>
      <c r="P56" s="41"/>
    </row>
    <row r="57" spans="1:16" ht="12.75">
      <c r="A57" s="47" t="s">
        <v>48</v>
      </c>
      <c r="B57" s="281">
        <v>78</v>
      </c>
      <c r="C57" s="265">
        <v>66</v>
      </c>
      <c r="D57" s="252">
        <f t="shared" si="3"/>
        <v>-0.15384615384615385</v>
      </c>
      <c r="E57" s="281"/>
      <c r="F57" s="265"/>
      <c r="G57" s="60"/>
      <c r="H57" s="283"/>
      <c r="I57" s="284"/>
      <c r="J57" s="282"/>
      <c r="K57" s="281"/>
      <c r="L57" s="265"/>
      <c r="M57" s="60"/>
      <c r="N57" s="254">
        <f aca="true" t="shared" si="10" ref="N57:O63">SUM(B57+E57+H57+K57)</f>
        <v>78</v>
      </c>
      <c r="O57" s="254">
        <f t="shared" si="10"/>
        <v>66</v>
      </c>
      <c r="P57" s="41">
        <f t="shared" si="2"/>
        <v>-0.15384615384615385</v>
      </c>
    </row>
    <row r="58" spans="1:16" ht="12.75">
      <c r="A58" s="47" t="s">
        <v>49</v>
      </c>
      <c r="B58" s="281"/>
      <c r="C58" s="265"/>
      <c r="D58" s="252"/>
      <c r="E58" s="281"/>
      <c r="F58" s="265"/>
      <c r="G58" s="60"/>
      <c r="H58" s="283"/>
      <c r="I58" s="284"/>
      <c r="J58" s="282"/>
      <c r="K58" s="281"/>
      <c r="L58" s="265"/>
      <c r="M58" s="60"/>
      <c r="N58" s="254"/>
      <c r="O58" s="254"/>
      <c r="P58" s="41"/>
    </row>
    <row r="59" spans="1:16" ht="12.75">
      <c r="A59" s="47" t="s">
        <v>51</v>
      </c>
      <c r="B59" s="281">
        <v>54</v>
      </c>
      <c r="C59" s="265">
        <v>62</v>
      </c>
      <c r="D59" s="252">
        <f t="shared" si="3"/>
        <v>0.14814814814814814</v>
      </c>
      <c r="E59" s="281"/>
      <c r="F59" s="265"/>
      <c r="G59" s="60"/>
      <c r="H59" s="283"/>
      <c r="I59" s="284"/>
      <c r="J59" s="282"/>
      <c r="K59" s="281"/>
      <c r="L59" s="265"/>
      <c r="M59" s="60"/>
      <c r="N59" s="254">
        <f t="shared" si="10"/>
        <v>54</v>
      </c>
      <c r="O59" s="254">
        <f t="shared" si="10"/>
        <v>62</v>
      </c>
      <c r="P59" s="41">
        <f t="shared" si="2"/>
        <v>0.14814814814814814</v>
      </c>
    </row>
    <row r="60" spans="1:16" ht="12.75">
      <c r="A60" s="47" t="s">
        <v>50</v>
      </c>
      <c r="B60" s="281">
        <v>120</v>
      </c>
      <c r="C60" s="265">
        <v>96</v>
      </c>
      <c r="D60" s="252">
        <f t="shared" si="3"/>
        <v>-0.2</v>
      </c>
      <c r="E60" s="281"/>
      <c r="F60" s="265"/>
      <c r="G60" s="60"/>
      <c r="H60" s="283"/>
      <c r="I60" s="284"/>
      <c r="J60" s="282"/>
      <c r="K60" s="281"/>
      <c r="L60" s="265"/>
      <c r="M60" s="60"/>
      <c r="N60" s="254">
        <f t="shared" si="10"/>
        <v>120</v>
      </c>
      <c r="O60" s="254">
        <f t="shared" si="10"/>
        <v>96</v>
      </c>
      <c r="P60" s="41">
        <f t="shared" si="2"/>
        <v>-0.2</v>
      </c>
    </row>
    <row r="61" spans="1:16" ht="12.75">
      <c r="A61" s="47" t="s">
        <v>52</v>
      </c>
      <c r="B61" s="281"/>
      <c r="C61" s="265"/>
      <c r="D61" s="252"/>
      <c r="E61" s="281"/>
      <c r="F61" s="265"/>
      <c r="G61" s="60"/>
      <c r="H61" s="283"/>
      <c r="I61" s="284"/>
      <c r="J61" s="282"/>
      <c r="K61" s="281"/>
      <c r="L61" s="265"/>
      <c r="M61" s="60"/>
      <c r="N61" s="254"/>
      <c r="O61" s="254"/>
      <c r="P61" s="41"/>
    </row>
    <row r="62" spans="1:16" ht="12.75">
      <c r="A62" s="47" t="s">
        <v>56</v>
      </c>
      <c r="B62" s="281">
        <v>52</v>
      </c>
      <c r="C62" s="265"/>
      <c r="D62" s="252">
        <f t="shared" si="3"/>
        <v>-1</v>
      </c>
      <c r="E62" s="281"/>
      <c r="F62" s="265"/>
      <c r="G62" s="60"/>
      <c r="H62" s="283">
        <v>156</v>
      </c>
      <c r="I62" s="284">
        <v>180</v>
      </c>
      <c r="J62" s="282"/>
      <c r="K62" s="281"/>
      <c r="L62" s="265"/>
      <c r="M62" s="60"/>
      <c r="N62" s="254">
        <f t="shared" si="10"/>
        <v>208</v>
      </c>
      <c r="O62" s="254">
        <f t="shared" si="10"/>
        <v>180</v>
      </c>
      <c r="P62" s="41">
        <f t="shared" si="2"/>
        <v>-0.1346153846153846</v>
      </c>
    </row>
    <row r="63" spans="1:16" ht="12.75">
      <c r="A63" s="47" t="s">
        <v>99</v>
      </c>
      <c r="B63" s="281">
        <v>54</v>
      </c>
      <c r="C63" s="265"/>
      <c r="D63" s="252">
        <f t="shared" si="3"/>
        <v>-1</v>
      </c>
      <c r="E63" s="281"/>
      <c r="F63" s="265"/>
      <c r="G63" s="60"/>
      <c r="H63" s="283"/>
      <c r="I63" s="284"/>
      <c r="J63" s="282"/>
      <c r="K63" s="281"/>
      <c r="L63" s="265"/>
      <c r="M63" s="60"/>
      <c r="N63" s="254">
        <f t="shared" si="10"/>
        <v>54</v>
      </c>
      <c r="O63" s="254">
        <f t="shared" si="10"/>
        <v>0</v>
      </c>
      <c r="P63" s="41">
        <f t="shared" si="2"/>
        <v>-1</v>
      </c>
    </row>
    <row r="64" spans="1:16" ht="12.75">
      <c r="A64" s="19" t="s">
        <v>168</v>
      </c>
      <c r="B64" s="319">
        <f>SUM(B49:B63)</f>
        <v>812</v>
      </c>
      <c r="C64" s="320">
        <f>SUM(C49:C63)</f>
        <v>554</v>
      </c>
      <c r="D64" s="347">
        <f t="shared" si="3"/>
        <v>-0.31773399014778325</v>
      </c>
      <c r="E64" s="319">
        <f>SUM(E49:E63)</f>
        <v>72</v>
      </c>
      <c r="F64" s="320">
        <f>SUM(F49:F63)</f>
        <v>108</v>
      </c>
      <c r="G64" s="321">
        <f>(F64-E64)/E64</f>
        <v>0.5</v>
      </c>
      <c r="H64" s="345">
        <f>SUM(H49:H63)</f>
        <v>334</v>
      </c>
      <c r="I64" s="346">
        <f>SUM(I49:I63)</f>
        <v>268</v>
      </c>
      <c r="J64" s="321">
        <f>(I64-H64)/H64</f>
        <v>-0.19760479041916168</v>
      </c>
      <c r="K64" s="319">
        <f>SUM(K49:K63)</f>
        <v>48</v>
      </c>
      <c r="L64" s="320">
        <f>SUM(L49:L63)</f>
        <v>51</v>
      </c>
      <c r="M64" s="321">
        <f>(L64-K64)/K64</f>
        <v>0.0625</v>
      </c>
      <c r="N64" s="320">
        <f>SUM(B64+E64+H64+K64)</f>
        <v>1266</v>
      </c>
      <c r="O64" s="320">
        <f>SUM(O49:O63)</f>
        <v>981</v>
      </c>
      <c r="P64" s="321">
        <f>(O64-N64)/N64</f>
        <v>-0.22511848341232227</v>
      </c>
    </row>
    <row r="65" spans="1:16" ht="12.75">
      <c r="A65" s="32" t="s">
        <v>58</v>
      </c>
      <c r="B65" s="246"/>
      <c r="C65" s="247"/>
      <c r="D65" s="245"/>
      <c r="E65" s="343"/>
      <c r="F65" s="247"/>
      <c r="G65" s="248"/>
      <c r="H65" s="249"/>
      <c r="I65" s="244"/>
      <c r="J65" s="245"/>
      <c r="K65" s="246"/>
      <c r="L65" s="244"/>
      <c r="M65" s="248"/>
      <c r="N65" s="344"/>
      <c r="O65" s="244"/>
      <c r="P65" s="248"/>
    </row>
    <row r="66" spans="1:16" ht="12.75">
      <c r="A66" s="181" t="s">
        <v>59</v>
      </c>
      <c r="B66" s="250">
        <v>1508</v>
      </c>
      <c r="C66" s="254">
        <v>1623</v>
      </c>
      <c r="D66" s="252">
        <f t="shared" si="3"/>
        <v>0.07625994694960213</v>
      </c>
      <c r="E66" s="250">
        <v>1706</v>
      </c>
      <c r="F66" s="43">
        <v>1845</v>
      </c>
      <c r="G66" s="60">
        <f aca="true" t="shared" si="11" ref="G66:G80">(F66-E66)/E66</f>
        <v>0.08147713950762016</v>
      </c>
      <c r="H66" s="291">
        <v>216</v>
      </c>
      <c r="I66" s="3">
        <v>119</v>
      </c>
      <c r="J66" s="252">
        <f>(I66-H66)/H66</f>
        <v>-0.44907407407407407</v>
      </c>
      <c r="K66" s="263">
        <v>91</v>
      </c>
      <c r="L66" s="3">
        <v>131</v>
      </c>
      <c r="M66" s="255">
        <f>(L66-K66)/K66</f>
        <v>0.43956043956043955</v>
      </c>
      <c r="N66" s="261">
        <f aca="true" t="shared" si="12" ref="N66:N79">SUM(B66+E66+H66+K66)</f>
        <v>3521</v>
      </c>
      <c r="O66" s="254">
        <f>SUM(C66+F66+I66+L66)</f>
        <v>3718</v>
      </c>
      <c r="P66" s="60">
        <f aca="true" t="shared" si="13" ref="P66:P80">(O66-N66)/N66</f>
        <v>0.05595001420051122</v>
      </c>
    </row>
    <row r="67" spans="1:16" ht="12.75">
      <c r="A67" s="181" t="s">
        <v>5</v>
      </c>
      <c r="B67" s="250">
        <v>30</v>
      </c>
      <c r="C67" s="254">
        <v>22</v>
      </c>
      <c r="D67" s="252">
        <f t="shared" si="3"/>
        <v>-0.26666666666666666</v>
      </c>
      <c r="E67" s="253"/>
      <c r="F67" s="469"/>
      <c r="G67" s="60"/>
      <c r="H67" s="256"/>
      <c r="I67" s="292"/>
      <c r="J67" s="48"/>
      <c r="K67" s="259"/>
      <c r="L67" s="257"/>
      <c r="M67" s="60"/>
      <c r="N67" s="261">
        <f t="shared" si="12"/>
        <v>30</v>
      </c>
      <c r="O67" s="254">
        <f>SUM(C67+F67+I67+L67)</f>
        <v>22</v>
      </c>
      <c r="P67" s="60">
        <f t="shared" si="13"/>
        <v>-0.26666666666666666</v>
      </c>
    </row>
    <row r="68" spans="1:16" ht="12.75">
      <c r="A68" s="181" t="s">
        <v>60</v>
      </c>
      <c r="B68" s="250">
        <v>201</v>
      </c>
      <c r="C68" s="254">
        <v>174</v>
      </c>
      <c r="D68" s="252">
        <f t="shared" si="3"/>
        <v>-0.13432835820895522</v>
      </c>
      <c r="E68" s="250">
        <v>141</v>
      </c>
      <c r="F68" s="469">
        <v>279</v>
      </c>
      <c r="G68" s="60">
        <f t="shared" si="11"/>
        <v>0.9787234042553191</v>
      </c>
      <c r="H68" s="256"/>
      <c r="I68" s="292"/>
      <c r="J68" s="48"/>
      <c r="K68" s="259"/>
      <c r="L68" s="257"/>
      <c r="M68" s="60"/>
      <c r="N68" s="261">
        <f t="shared" si="12"/>
        <v>342</v>
      </c>
      <c r="O68" s="254">
        <f aca="true" t="shared" si="14" ref="O68:O79">SUM(C68+F68+I68+L68)</f>
        <v>453</v>
      </c>
      <c r="P68" s="60">
        <f t="shared" si="13"/>
        <v>0.32456140350877194</v>
      </c>
    </row>
    <row r="69" spans="1:16" ht="12.75">
      <c r="A69" s="181" t="s">
        <v>61</v>
      </c>
      <c r="B69" s="250">
        <v>905</v>
      </c>
      <c r="C69" s="254">
        <v>428</v>
      </c>
      <c r="D69" s="252">
        <f t="shared" si="3"/>
        <v>-0.5270718232044199</v>
      </c>
      <c r="E69" s="250">
        <v>1801</v>
      </c>
      <c r="F69" s="251">
        <v>1670</v>
      </c>
      <c r="G69" s="60">
        <f t="shared" si="11"/>
        <v>-0.07273736812881733</v>
      </c>
      <c r="H69" s="256"/>
      <c r="I69" s="292"/>
      <c r="J69" s="48"/>
      <c r="K69" s="263">
        <v>104</v>
      </c>
      <c r="L69" s="3">
        <v>87</v>
      </c>
      <c r="M69" s="255">
        <f aca="true" t="shared" si="15" ref="M69:M79">(L69-K69)/K69</f>
        <v>-0.16346153846153846</v>
      </c>
      <c r="N69" s="261">
        <f t="shared" si="12"/>
        <v>2810</v>
      </c>
      <c r="O69" s="254">
        <f t="shared" si="14"/>
        <v>2185</v>
      </c>
      <c r="P69" s="60">
        <f t="shared" si="13"/>
        <v>-0.22241992882562278</v>
      </c>
    </row>
    <row r="70" spans="1:16" ht="12.75">
      <c r="A70" s="181" t="s">
        <v>62</v>
      </c>
      <c r="B70" s="250">
        <v>606</v>
      </c>
      <c r="C70" s="469">
        <v>795</v>
      </c>
      <c r="D70" s="252">
        <f t="shared" si="3"/>
        <v>0.3118811881188119</v>
      </c>
      <c r="E70" s="250">
        <v>1213</v>
      </c>
      <c r="F70" s="251">
        <v>1351</v>
      </c>
      <c r="G70" s="60">
        <f t="shared" si="11"/>
        <v>0.11376751854905194</v>
      </c>
      <c r="H70" s="291">
        <v>314</v>
      </c>
      <c r="I70" s="3">
        <v>397</v>
      </c>
      <c r="J70" s="252">
        <f>(I70-H70)/H70</f>
        <v>0.2643312101910828</v>
      </c>
      <c r="K70" s="263">
        <v>16</v>
      </c>
      <c r="L70" s="260">
        <v>59</v>
      </c>
      <c r="M70" s="255">
        <f t="shared" si="15"/>
        <v>2.6875</v>
      </c>
      <c r="N70" s="261">
        <f t="shared" si="12"/>
        <v>2149</v>
      </c>
      <c r="O70" s="254">
        <f t="shared" si="14"/>
        <v>2602</v>
      </c>
      <c r="P70" s="60">
        <f t="shared" si="13"/>
        <v>0.21079571893904142</v>
      </c>
    </row>
    <row r="71" spans="1:16" ht="12.75">
      <c r="A71" s="181" t="s">
        <v>63</v>
      </c>
      <c r="B71" s="250">
        <v>411</v>
      </c>
      <c r="C71" s="43">
        <v>420</v>
      </c>
      <c r="D71" s="252">
        <f t="shared" si="3"/>
        <v>0.021897810218978103</v>
      </c>
      <c r="E71" s="250">
        <v>336</v>
      </c>
      <c r="F71" s="251">
        <v>131</v>
      </c>
      <c r="G71" s="60">
        <f t="shared" si="11"/>
        <v>-0.6101190476190477</v>
      </c>
      <c r="H71" s="291">
        <v>174</v>
      </c>
      <c r="I71" s="260">
        <v>291</v>
      </c>
      <c r="J71" s="252">
        <f>(I71-H71)/H71</f>
        <v>0.6724137931034483</v>
      </c>
      <c r="K71" s="263"/>
      <c r="L71" s="260"/>
      <c r="M71" s="255"/>
      <c r="N71" s="261">
        <f t="shared" si="12"/>
        <v>921</v>
      </c>
      <c r="O71" s="254">
        <f t="shared" si="14"/>
        <v>842</v>
      </c>
      <c r="P71" s="60">
        <f t="shared" si="13"/>
        <v>-0.08577633007600434</v>
      </c>
    </row>
    <row r="72" spans="1:16" ht="12.75">
      <c r="A72" s="181" t="s">
        <v>64</v>
      </c>
      <c r="B72" s="250"/>
      <c r="C72" s="254"/>
      <c r="D72" s="252"/>
      <c r="E72" s="250">
        <v>268</v>
      </c>
      <c r="F72" s="251">
        <v>444</v>
      </c>
      <c r="G72" s="60">
        <f t="shared" si="11"/>
        <v>0.6567164179104478</v>
      </c>
      <c r="H72" s="256"/>
      <c r="I72" s="292"/>
      <c r="J72" s="48"/>
      <c r="K72" s="263">
        <v>33</v>
      </c>
      <c r="L72" s="260">
        <v>18</v>
      </c>
      <c r="M72" s="255">
        <f t="shared" si="15"/>
        <v>-0.45454545454545453</v>
      </c>
      <c r="N72" s="261">
        <f t="shared" si="12"/>
        <v>301</v>
      </c>
      <c r="O72" s="254">
        <f t="shared" si="14"/>
        <v>462</v>
      </c>
      <c r="P72" s="60">
        <f t="shared" si="13"/>
        <v>0.5348837209302325</v>
      </c>
    </row>
    <row r="73" spans="1:16" ht="12.75">
      <c r="A73" s="181" t="s">
        <v>65</v>
      </c>
      <c r="B73" s="250">
        <v>1171</v>
      </c>
      <c r="C73" s="43">
        <v>1036</v>
      </c>
      <c r="D73" s="252">
        <f t="shared" si="3"/>
        <v>-0.11528608027327071</v>
      </c>
      <c r="E73" s="250">
        <v>1202</v>
      </c>
      <c r="F73" s="251">
        <v>986</v>
      </c>
      <c r="G73" s="60">
        <f t="shared" si="11"/>
        <v>-0.17970049916805325</v>
      </c>
      <c r="H73" s="291">
        <v>102</v>
      </c>
      <c r="I73" s="260">
        <v>72</v>
      </c>
      <c r="J73" s="252">
        <f aca="true" t="shared" si="16" ref="J73:J79">(I73-H73)/H73</f>
        <v>-0.29411764705882354</v>
      </c>
      <c r="K73" s="263">
        <v>179</v>
      </c>
      <c r="L73" s="260">
        <v>157</v>
      </c>
      <c r="M73" s="255">
        <f t="shared" si="15"/>
        <v>-0.12290502793296089</v>
      </c>
      <c r="N73" s="261">
        <f t="shared" si="12"/>
        <v>2654</v>
      </c>
      <c r="O73" s="254">
        <f t="shared" si="14"/>
        <v>2251</v>
      </c>
      <c r="P73" s="60">
        <f t="shared" si="13"/>
        <v>-0.15184626978146196</v>
      </c>
    </row>
    <row r="74" spans="1:16" ht="12.75">
      <c r="A74" s="181" t="s">
        <v>140</v>
      </c>
      <c r="B74" s="253"/>
      <c r="C74" s="43"/>
      <c r="D74" s="252"/>
      <c r="E74" s="250"/>
      <c r="F74" s="251">
        <v>64</v>
      </c>
      <c r="G74" s="60"/>
      <c r="H74" s="291"/>
      <c r="I74" s="260"/>
      <c r="J74" s="252"/>
      <c r="K74" s="259"/>
      <c r="L74" s="260"/>
      <c r="M74" s="255"/>
      <c r="N74" s="261">
        <f t="shared" si="12"/>
        <v>0</v>
      </c>
      <c r="O74" s="254">
        <f t="shared" si="14"/>
        <v>64</v>
      </c>
      <c r="P74" s="60"/>
    </row>
    <row r="75" spans="1:16" ht="12.75">
      <c r="A75" s="181" t="s">
        <v>135</v>
      </c>
      <c r="B75" s="250">
        <v>136</v>
      </c>
      <c r="C75" s="43">
        <v>32</v>
      </c>
      <c r="D75" s="252">
        <f t="shared" si="3"/>
        <v>-0.7647058823529411</v>
      </c>
      <c r="E75" s="250">
        <v>890</v>
      </c>
      <c r="F75" s="251">
        <v>1116</v>
      </c>
      <c r="G75" s="60">
        <f t="shared" si="11"/>
        <v>0.2539325842696629</v>
      </c>
      <c r="H75" s="291">
        <v>410</v>
      </c>
      <c r="I75" s="260">
        <v>453</v>
      </c>
      <c r="J75" s="252">
        <f t="shared" si="16"/>
        <v>0.1048780487804878</v>
      </c>
      <c r="K75" s="263">
        <v>68</v>
      </c>
      <c r="L75" s="260">
        <v>87</v>
      </c>
      <c r="M75" s="255">
        <f t="shared" si="15"/>
        <v>0.27941176470588236</v>
      </c>
      <c r="N75" s="261">
        <f t="shared" si="12"/>
        <v>1504</v>
      </c>
      <c r="O75" s="254">
        <f t="shared" si="14"/>
        <v>1688</v>
      </c>
      <c r="P75" s="60">
        <f t="shared" si="13"/>
        <v>0.12234042553191489</v>
      </c>
    </row>
    <row r="76" spans="1:16" ht="12.75">
      <c r="A76" s="181" t="s">
        <v>66</v>
      </c>
      <c r="B76" s="250">
        <v>941</v>
      </c>
      <c r="C76" s="43">
        <v>989</v>
      </c>
      <c r="D76" s="252">
        <f t="shared" si="3"/>
        <v>0.05100956429330499</v>
      </c>
      <c r="E76" s="250">
        <v>1489</v>
      </c>
      <c r="F76" s="251">
        <v>1245</v>
      </c>
      <c r="G76" s="60">
        <f>(F76-E76)/E76</f>
        <v>-0.1638683680322364</v>
      </c>
      <c r="H76" s="291">
        <v>312</v>
      </c>
      <c r="I76" s="260">
        <v>381</v>
      </c>
      <c r="J76" s="252">
        <f t="shared" si="16"/>
        <v>0.22115384615384615</v>
      </c>
      <c r="K76" s="263">
        <v>43</v>
      </c>
      <c r="L76" s="260">
        <v>65</v>
      </c>
      <c r="M76" s="255">
        <f t="shared" si="15"/>
        <v>0.5116279069767442</v>
      </c>
      <c r="N76" s="261">
        <f t="shared" si="12"/>
        <v>2785</v>
      </c>
      <c r="O76" s="254">
        <f>SUM(C76+F76+I76+L76)</f>
        <v>2680</v>
      </c>
      <c r="P76" s="60">
        <f t="shared" si="13"/>
        <v>-0.03770197486535009</v>
      </c>
    </row>
    <row r="77" spans="1:16" ht="12.75">
      <c r="A77" s="181" t="s">
        <v>67</v>
      </c>
      <c r="B77" s="250">
        <v>1302</v>
      </c>
      <c r="C77" s="43">
        <v>990</v>
      </c>
      <c r="D77" s="252">
        <f t="shared" si="3"/>
        <v>-0.23963133640552994</v>
      </c>
      <c r="E77" s="250">
        <v>1464</v>
      </c>
      <c r="F77" s="251">
        <v>1575</v>
      </c>
      <c r="G77" s="60">
        <f>(F77-E77)/E77</f>
        <v>0.07581967213114754</v>
      </c>
      <c r="H77" s="291">
        <v>273</v>
      </c>
      <c r="I77" s="260">
        <v>315</v>
      </c>
      <c r="J77" s="252">
        <f t="shared" si="16"/>
        <v>0.15384615384615385</v>
      </c>
      <c r="K77" s="263">
        <v>57</v>
      </c>
      <c r="L77" s="260">
        <v>65</v>
      </c>
      <c r="M77" s="255">
        <f t="shared" si="15"/>
        <v>0.14035087719298245</v>
      </c>
      <c r="N77" s="261">
        <f t="shared" si="12"/>
        <v>3096</v>
      </c>
      <c r="O77" s="254">
        <f>SUM(C77+F77+I77+L77)</f>
        <v>2945</v>
      </c>
      <c r="P77" s="60">
        <f t="shared" si="13"/>
        <v>-0.048772609819121446</v>
      </c>
    </row>
    <row r="78" spans="1:16" ht="12.75">
      <c r="A78" s="181" t="s">
        <v>68</v>
      </c>
      <c r="B78" s="250">
        <v>1390</v>
      </c>
      <c r="C78" s="262">
        <v>1366</v>
      </c>
      <c r="D78" s="252">
        <f t="shared" si="3"/>
        <v>-0.017266187050359712</v>
      </c>
      <c r="E78" s="250">
        <v>871</v>
      </c>
      <c r="F78" s="262">
        <v>1072</v>
      </c>
      <c r="G78" s="60">
        <f t="shared" si="11"/>
        <v>0.23076923076923078</v>
      </c>
      <c r="H78" s="291">
        <v>210</v>
      </c>
      <c r="I78" s="260">
        <v>165</v>
      </c>
      <c r="J78" s="252">
        <f t="shared" si="16"/>
        <v>-0.21428571428571427</v>
      </c>
      <c r="K78" s="263">
        <v>29</v>
      </c>
      <c r="L78" s="260">
        <v>11</v>
      </c>
      <c r="M78" s="255">
        <f t="shared" si="15"/>
        <v>-0.6206896551724138</v>
      </c>
      <c r="N78" s="261">
        <f t="shared" si="12"/>
        <v>2500</v>
      </c>
      <c r="O78" s="254">
        <f t="shared" si="14"/>
        <v>2614</v>
      </c>
      <c r="P78" s="60">
        <f t="shared" si="13"/>
        <v>0.0456</v>
      </c>
    </row>
    <row r="79" spans="1:16" ht="12.75">
      <c r="A79" s="181" t="s">
        <v>104</v>
      </c>
      <c r="B79" s="253"/>
      <c r="C79" s="254"/>
      <c r="D79" s="252"/>
      <c r="E79" s="253"/>
      <c r="F79" s="265"/>
      <c r="G79" s="60"/>
      <c r="H79" s="291">
        <v>54</v>
      </c>
      <c r="I79" s="293">
        <v>63</v>
      </c>
      <c r="J79" s="252">
        <f t="shared" si="16"/>
        <v>0.16666666666666666</v>
      </c>
      <c r="K79" s="263">
        <v>66</v>
      </c>
      <c r="L79" s="293">
        <v>74</v>
      </c>
      <c r="M79" s="60">
        <f t="shared" si="15"/>
        <v>0.12121212121212122</v>
      </c>
      <c r="N79" s="261">
        <f t="shared" si="12"/>
        <v>120</v>
      </c>
      <c r="O79" s="254">
        <f t="shared" si="14"/>
        <v>137</v>
      </c>
      <c r="P79" s="60">
        <f t="shared" si="13"/>
        <v>0.14166666666666666</v>
      </c>
    </row>
    <row r="80" spans="1:16" ht="12.75">
      <c r="A80" s="266" t="s">
        <v>69</v>
      </c>
      <c r="B80" s="267">
        <f>SUM(B66:B78)</f>
        <v>8601</v>
      </c>
      <c r="C80" s="268">
        <f>SUM(C66:C78)</f>
        <v>7875</v>
      </c>
      <c r="D80" s="269">
        <f t="shared" si="3"/>
        <v>-0.08440878967561911</v>
      </c>
      <c r="E80" s="267">
        <f>SUM(E66:E79)</f>
        <v>11381</v>
      </c>
      <c r="F80" s="268">
        <f>SUM(F66:F79)</f>
        <v>11778</v>
      </c>
      <c r="G80" s="270">
        <f t="shared" si="11"/>
        <v>0.034882699235568054</v>
      </c>
      <c r="H80" s="271">
        <f>SUM(H66:H79)</f>
        <v>2065</v>
      </c>
      <c r="I80" s="272">
        <f>SUM(I66:I79)</f>
        <v>2256</v>
      </c>
      <c r="J80" s="269">
        <f>(I80-H80)/H80</f>
        <v>0.09249394673123487</v>
      </c>
      <c r="K80" s="267">
        <f>SUM(K66:K79)</f>
        <v>686</v>
      </c>
      <c r="L80" s="268">
        <f>SUM(L66:L79)</f>
        <v>754</v>
      </c>
      <c r="M80" s="270">
        <f>(L80-K80)/K80</f>
        <v>0.09912536443148688</v>
      </c>
      <c r="N80" s="273">
        <f>SUM(N66:N79)</f>
        <v>22733</v>
      </c>
      <c r="O80" s="268">
        <f>SUM(O66:O79)</f>
        <v>22663</v>
      </c>
      <c r="P80" s="270">
        <f t="shared" si="13"/>
        <v>-0.003079224035543043</v>
      </c>
    </row>
    <row r="81" spans="1:16" ht="6" customHeight="1">
      <c r="A81" s="294"/>
      <c r="B81" s="287"/>
      <c r="C81" s="254"/>
      <c r="D81" s="288"/>
      <c r="E81" s="253"/>
      <c r="F81" s="254"/>
      <c r="G81" s="289"/>
      <c r="H81" s="290"/>
      <c r="I81" s="292"/>
      <c r="J81" s="288"/>
      <c r="K81" s="287"/>
      <c r="L81" s="257"/>
      <c r="M81" s="289"/>
      <c r="N81" s="290"/>
      <c r="O81" s="257"/>
      <c r="P81" s="289"/>
    </row>
    <row r="82" spans="1:16" ht="12.75">
      <c r="A82" s="30" t="s">
        <v>70</v>
      </c>
      <c r="B82" s="287"/>
      <c r="C82" s="254"/>
      <c r="D82" s="288"/>
      <c r="E82" s="253"/>
      <c r="F82" s="254"/>
      <c r="G82" s="289"/>
      <c r="H82" s="290"/>
      <c r="I82" s="257"/>
      <c r="J82" s="288"/>
      <c r="K82" s="287"/>
      <c r="L82" s="257"/>
      <c r="M82" s="289"/>
      <c r="N82" s="261"/>
      <c r="O82" s="254"/>
      <c r="P82" s="289"/>
    </row>
    <row r="83" spans="1:16" s="301" customFormat="1" ht="12.75">
      <c r="A83" s="181" t="s">
        <v>126</v>
      </c>
      <c r="B83" s="287">
        <v>12</v>
      </c>
      <c r="C83" s="295"/>
      <c r="D83" s="252"/>
      <c r="E83" s="250">
        <v>444</v>
      </c>
      <c r="F83" s="453">
        <v>443</v>
      </c>
      <c r="G83" s="60">
        <f aca="true" t="shared" si="17" ref="G83:G101">(F83-E83)/E83</f>
        <v>-0.0022522522522522522</v>
      </c>
      <c r="H83" s="296"/>
      <c r="I83" s="297"/>
      <c r="J83" s="298"/>
      <c r="K83" s="299"/>
      <c r="L83" s="257"/>
      <c r="M83" s="300"/>
      <c r="N83" s="261">
        <f aca="true" t="shared" si="18" ref="N83:O101">SUM(B83+E83+H83+K83)</f>
        <v>456</v>
      </c>
      <c r="O83" s="254">
        <f t="shared" si="18"/>
        <v>443</v>
      </c>
      <c r="P83" s="60">
        <f aca="true" t="shared" si="19" ref="P83:P101">(O83-N83)/N83</f>
        <v>-0.02850877192982456</v>
      </c>
    </row>
    <row r="84" spans="1:16" ht="12.75">
      <c r="A84" s="181" t="s">
        <v>71</v>
      </c>
      <c r="B84" s="263">
        <v>63</v>
      </c>
      <c r="C84" s="43">
        <v>89</v>
      </c>
      <c r="D84" s="252">
        <f aca="true" t="shared" si="20" ref="D84:D102">(C84-B84)/B84</f>
        <v>0.4126984126984127</v>
      </c>
      <c r="E84" s="253"/>
      <c r="F84" s="254"/>
      <c r="G84" s="60"/>
      <c r="H84" s="290"/>
      <c r="I84" s="257"/>
      <c r="J84" s="288"/>
      <c r="K84" s="263">
        <v>11</v>
      </c>
      <c r="L84" s="260"/>
      <c r="M84" s="255">
        <f aca="true" t="shared" si="21" ref="M84:M101">(L84-K84)/K84</f>
        <v>-1</v>
      </c>
      <c r="N84" s="261">
        <f t="shared" si="18"/>
        <v>74</v>
      </c>
      <c r="O84" s="254">
        <f t="shared" si="18"/>
        <v>89</v>
      </c>
      <c r="P84" s="60">
        <f t="shared" si="19"/>
        <v>0.20270270270270271</v>
      </c>
    </row>
    <row r="85" spans="1:16" ht="12.75">
      <c r="A85" s="181" t="s">
        <v>72</v>
      </c>
      <c r="B85" s="263">
        <v>685</v>
      </c>
      <c r="C85" s="43">
        <v>675</v>
      </c>
      <c r="D85" s="252">
        <f t="shared" si="20"/>
        <v>-0.014598540145985401</v>
      </c>
      <c r="E85" s="281">
        <v>1548</v>
      </c>
      <c r="F85" s="453">
        <v>1384</v>
      </c>
      <c r="G85" s="60">
        <f t="shared" si="17"/>
        <v>-0.10594315245478036</v>
      </c>
      <c r="H85" s="290"/>
      <c r="I85" s="257"/>
      <c r="J85" s="288"/>
      <c r="K85" s="287"/>
      <c r="L85" s="257"/>
      <c r="M85" s="255"/>
      <c r="N85" s="261">
        <f t="shared" si="18"/>
        <v>2233</v>
      </c>
      <c r="O85" s="254">
        <f t="shared" si="18"/>
        <v>2059</v>
      </c>
      <c r="P85" s="60">
        <f t="shared" si="19"/>
        <v>-0.07792207792207792</v>
      </c>
    </row>
    <row r="86" spans="1:16" ht="12.75">
      <c r="A86" s="181" t="s">
        <v>73</v>
      </c>
      <c r="B86" s="250">
        <v>1</v>
      </c>
      <c r="C86" s="254"/>
      <c r="D86" s="252"/>
      <c r="E86" s="253"/>
      <c r="F86" s="254"/>
      <c r="G86" s="60"/>
      <c r="H86" s="291">
        <v>9</v>
      </c>
      <c r="I86" s="257"/>
      <c r="J86" s="255">
        <f>(I86-H86)/H86</f>
        <v>-1</v>
      </c>
      <c r="K86" s="263">
        <v>7</v>
      </c>
      <c r="L86">
        <v>1</v>
      </c>
      <c r="M86" s="255">
        <f t="shared" si="21"/>
        <v>-0.8571428571428571</v>
      </c>
      <c r="N86" s="261">
        <f t="shared" si="18"/>
        <v>17</v>
      </c>
      <c r="O86" s="254">
        <f t="shared" si="18"/>
        <v>1</v>
      </c>
      <c r="P86" s="60">
        <f t="shared" si="19"/>
        <v>-0.9411764705882353</v>
      </c>
    </row>
    <row r="87" spans="1:16" ht="12.75">
      <c r="A87" s="181" t="s">
        <v>136</v>
      </c>
      <c r="B87" s="250">
        <v>1673</v>
      </c>
      <c r="C87" s="254">
        <v>1718</v>
      </c>
      <c r="D87" s="252">
        <f t="shared" si="20"/>
        <v>0.026897788404064555</v>
      </c>
      <c r="E87" s="253">
        <v>2912</v>
      </c>
      <c r="F87" s="265">
        <v>3020</v>
      </c>
      <c r="G87" s="60">
        <f t="shared" si="17"/>
        <v>0.03708791208791209</v>
      </c>
      <c r="H87" s="290"/>
      <c r="I87" s="260"/>
      <c r="J87" s="255"/>
      <c r="K87" s="287">
        <v>42</v>
      </c>
      <c r="L87" s="260">
        <v>25</v>
      </c>
      <c r="M87" s="255">
        <f t="shared" si="21"/>
        <v>-0.40476190476190477</v>
      </c>
      <c r="N87" s="261">
        <f t="shared" si="18"/>
        <v>4627</v>
      </c>
      <c r="O87" s="254">
        <f t="shared" si="18"/>
        <v>4763</v>
      </c>
      <c r="P87" s="60">
        <f t="shared" si="19"/>
        <v>0.02939269505078885</v>
      </c>
    </row>
    <row r="88" spans="1:16" ht="12.75">
      <c r="A88" s="181" t="s">
        <v>74</v>
      </c>
      <c r="B88" s="250">
        <v>357</v>
      </c>
      <c r="C88" s="43">
        <v>300</v>
      </c>
      <c r="D88" s="252">
        <f t="shared" si="20"/>
        <v>-0.15966386554621848</v>
      </c>
      <c r="E88" s="250">
        <v>1081</v>
      </c>
      <c r="F88" s="43">
        <v>509</v>
      </c>
      <c r="G88" s="60">
        <f t="shared" si="17"/>
        <v>-0.5291396854764108</v>
      </c>
      <c r="H88" s="291"/>
      <c r="I88" s="260">
        <v>300</v>
      </c>
      <c r="J88" s="255"/>
      <c r="K88" s="263"/>
      <c r="L88" s="257"/>
      <c r="M88" s="255"/>
      <c r="N88" s="261">
        <f t="shared" si="18"/>
        <v>1438</v>
      </c>
      <c r="O88" s="254">
        <f t="shared" si="18"/>
        <v>1109</v>
      </c>
      <c r="P88" s="60">
        <f t="shared" si="19"/>
        <v>-0.22878998609179416</v>
      </c>
    </row>
    <row r="89" spans="1:16" ht="12.75">
      <c r="A89" s="181" t="s">
        <v>173</v>
      </c>
      <c r="B89" s="250">
        <v>78</v>
      </c>
      <c r="C89" s="254"/>
      <c r="D89" s="252"/>
      <c r="E89" s="253">
        <v>2034</v>
      </c>
      <c r="F89" s="265">
        <v>2186</v>
      </c>
      <c r="G89" s="60">
        <f t="shared" si="17"/>
        <v>0.07472959685349066</v>
      </c>
      <c r="H89" s="291">
        <v>112</v>
      </c>
      <c r="I89" s="260">
        <v>116</v>
      </c>
      <c r="J89" s="255">
        <f>(I89-H89)/H89</f>
        <v>0.03571428571428571</v>
      </c>
      <c r="K89" s="263">
        <v>12</v>
      </c>
      <c r="L89" s="3">
        <v>139</v>
      </c>
      <c r="M89" s="255">
        <f>(L87-K89)/K89</f>
        <v>1.0833333333333333</v>
      </c>
      <c r="N89" s="261">
        <f t="shared" si="18"/>
        <v>2236</v>
      </c>
      <c r="O89" s="254">
        <f t="shared" si="18"/>
        <v>2441</v>
      </c>
      <c r="P89" s="60">
        <f t="shared" si="19"/>
        <v>0.09168157423971378</v>
      </c>
    </row>
    <row r="90" spans="1:16" ht="12.75">
      <c r="A90" s="181" t="s">
        <v>153</v>
      </c>
      <c r="B90" s="250">
        <v>604</v>
      </c>
      <c r="C90" s="43">
        <v>558</v>
      </c>
      <c r="D90" s="252">
        <f t="shared" si="20"/>
        <v>-0.076158940397351</v>
      </c>
      <c r="E90" s="250">
        <v>1313</v>
      </c>
      <c r="F90" s="43">
        <v>1972</v>
      </c>
      <c r="G90" s="60">
        <f>(F88-E90)/E90</f>
        <v>-0.6123381568926123</v>
      </c>
      <c r="H90" s="290"/>
      <c r="I90" s="257"/>
      <c r="J90" s="255"/>
      <c r="K90" s="287">
        <v>3</v>
      </c>
      <c r="L90">
        <v>60</v>
      </c>
      <c r="M90" s="255">
        <f t="shared" si="21"/>
        <v>19</v>
      </c>
      <c r="N90" s="261">
        <f t="shared" si="18"/>
        <v>1920</v>
      </c>
      <c r="O90" s="254">
        <f t="shared" si="18"/>
        <v>2590</v>
      </c>
      <c r="P90" s="60">
        <f t="shared" si="19"/>
        <v>0.3489583333333333</v>
      </c>
    </row>
    <row r="91" spans="1:16" ht="12.75">
      <c r="A91" s="181" t="s">
        <v>75</v>
      </c>
      <c r="B91" s="250">
        <v>24</v>
      </c>
      <c r="C91" s="43">
        <v>120</v>
      </c>
      <c r="D91" s="252"/>
      <c r="E91" s="250">
        <v>168</v>
      </c>
      <c r="F91" s="43">
        <v>172</v>
      </c>
      <c r="G91" s="60">
        <f t="shared" si="17"/>
        <v>0.023809523809523808</v>
      </c>
      <c r="H91" s="290"/>
      <c r="I91" s="257"/>
      <c r="J91" s="255"/>
      <c r="K91" s="287"/>
      <c r="L91" s="257"/>
      <c r="M91" s="255"/>
      <c r="N91" s="261">
        <f t="shared" si="18"/>
        <v>192</v>
      </c>
      <c r="O91" s="254">
        <f t="shared" si="18"/>
        <v>292</v>
      </c>
      <c r="P91" s="60">
        <f t="shared" si="19"/>
        <v>0.5208333333333334</v>
      </c>
    </row>
    <row r="92" spans="1:16" ht="12.75">
      <c r="A92" s="181" t="s">
        <v>141</v>
      </c>
      <c r="B92" s="253"/>
      <c r="C92" s="254"/>
      <c r="D92" s="252"/>
      <c r="E92" s="250"/>
      <c r="F92" s="265"/>
      <c r="G92" s="60"/>
      <c r="H92" s="290"/>
      <c r="I92" s="257"/>
      <c r="J92" s="255"/>
      <c r="K92" s="287"/>
      <c r="L92" s="257"/>
      <c r="M92" s="255"/>
      <c r="N92" s="261">
        <f t="shared" si="18"/>
        <v>0</v>
      </c>
      <c r="O92" s="254">
        <f t="shared" si="18"/>
        <v>0</v>
      </c>
      <c r="P92" s="60"/>
    </row>
    <row r="93" spans="1:16" ht="12.75">
      <c r="A93" s="181" t="s">
        <v>76</v>
      </c>
      <c r="B93" s="250">
        <v>13</v>
      </c>
      <c r="C93" s="43">
        <v>45</v>
      </c>
      <c r="D93" s="252"/>
      <c r="E93" s="250">
        <v>66</v>
      </c>
      <c r="F93" s="251"/>
      <c r="G93" s="60">
        <f t="shared" si="17"/>
        <v>-1</v>
      </c>
      <c r="H93" s="291"/>
      <c r="I93" s="302"/>
      <c r="J93" s="255"/>
      <c r="K93" s="250">
        <v>4</v>
      </c>
      <c r="L93" s="251"/>
      <c r="M93" s="255">
        <f t="shared" si="21"/>
        <v>-1</v>
      </c>
      <c r="N93" s="261">
        <f t="shared" si="18"/>
        <v>83</v>
      </c>
      <c r="O93" s="254">
        <f t="shared" si="18"/>
        <v>45</v>
      </c>
      <c r="P93" s="60">
        <f t="shared" si="19"/>
        <v>-0.4578313253012048</v>
      </c>
    </row>
    <row r="94" spans="1:16" ht="12.75">
      <c r="A94" s="181" t="s">
        <v>77</v>
      </c>
      <c r="B94" s="250">
        <v>7</v>
      </c>
      <c r="C94" s="254"/>
      <c r="D94" s="252"/>
      <c r="E94" s="250">
        <v>213</v>
      </c>
      <c r="F94" s="43">
        <v>243</v>
      </c>
      <c r="G94" s="60">
        <f t="shared" si="17"/>
        <v>0.14084507042253522</v>
      </c>
      <c r="H94" s="290"/>
      <c r="I94" s="257"/>
      <c r="J94" s="255"/>
      <c r="K94" s="263">
        <v>160</v>
      </c>
      <c r="L94">
        <v>179</v>
      </c>
      <c r="M94" s="255">
        <f t="shared" si="21"/>
        <v>0.11875</v>
      </c>
      <c r="N94" s="261">
        <f t="shared" si="18"/>
        <v>380</v>
      </c>
      <c r="O94" s="254">
        <f t="shared" si="18"/>
        <v>422</v>
      </c>
      <c r="P94" s="60">
        <f t="shared" si="19"/>
        <v>0.11052631578947368</v>
      </c>
    </row>
    <row r="95" spans="1:16" ht="12.75">
      <c r="A95" s="181" t="s">
        <v>137</v>
      </c>
      <c r="B95" s="250">
        <v>160</v>
      </c>
      <c r="C95" s="43">
        <v>224</v>
      </c>
      <c r="D95" s="252">
        <f t="shared" si="20"/>
        <v>0.4</v>
      </c>
      <c r="E95" s="253">
        <v>1670</v>
      </c>
      <c r="F95" s="43">
        <v>1689</v>
      </c>
      <c r="G95" s="60">
        <f t="shared" si="17"/>
        <v>0.011377245508982036</v>
      </c>
      <c r="H95" s="290"/>
      <c r="I95" s="257">
        <v>46</v>
      </c>
      <c r="J95" s="255"/>
      <c r="K95" s="287">
        <v>93</v>
      </c>
      <c r="L95" s="302"/>
      <c r="M95" s="255"/>
      <c r="N95" s="261">
        <f t="shared" si="18"/>
        <v>1923</v>
      </c>
      <c r="O95" s="254">
        <f t="shared" si="18"/>
        <v>1959</v>
      </c>
      <c r="P95" s="60">
        <f t="shared" si="19"/>
        <v>0.0187207488299532</v>
      </c>
    </row>
    <row r="96" spans="1:16" ht="12.75">
      <c r="A96" s="181" t="s">
        <v>79</v>
      </c>
      <c r="B96" s="250"/>
      <c r="C96" s="254"/>
      <c r="D96" s="252"/>
      <c r="E96" s="250">
        <v>27</v>
      </c>
      <c r="F96" s="43">
        <v>33</v>
      </c>
      <c r="G96" s="60">
        <f t="shared" si="17"/>
        <v>0.2222222222222222</v>
      </c>
      <c r="H96" s="290"/>
      <c r="I96" s="257"/>
      <c r="J96" s="288"/>
      <c r="K96" s="281">
        <v>2496</v>
      </c>
      <c r="L96">
        <v>2855</v>
      </c>
      <c r="M96" s="255">
        <f t="shared" si="21"/>
        <v>0.1438301282051282</v>
      </c>
      <c r="N96" s="261">
        <f t="shared" si="18"/>
        <v>2523</v>
      </c>
      <c r="O96" s="254">
        <f t="shared" si="18"/>
        <v>2888</v>
      </c>
      <c r="P96" s="60">
        <f t="shared" si="19"/>
        <v>0.14466904478795084</v>
      </c>
    </row>
    <row r="97" spans="1:16" ht="12.75">
      <c r="A97" s="181" t="s">
        <v>80</v>
      </c>
      <c r="B97" s="250">
        <v>315</v>
      </c>
      <c r="C97" s="43">
        <v>284</v>
      </c>
      <c r="D97" s="252">
        <f t="shared" si="20"/>
        <v>-0.09841269841269841</v>
      </c>
      <c r="E97" s="250">
        <v>186</v>
      </c>
      <c r="F97" s="43">
        <v>300</v>
      </c>
      <c r="G97" s="60">
        <f t="shared" si="17"/>
        <v>0.6129032258064516</v>
      </c>
      <c r="H97" s="290"/>
      <c r="I97" s="257"/>
      <c r="J97" s="288"/>
      <c r="K97" s="287"/>
      <c r="L97" s="260">
        <v>3</v>
      </c>
      <c r="M97" s="255"/>
      <c r="N97" s="261">
        <f t="shared" si="18"/>
        <v>501</v>
      </c>
      <c r="O97" s="254">
        <f t="shared" si="18"/>
        <v>587</v>
      </c>
      <c r="P97" s="60">
        <f t="shared" si="19"/>
        <v>0.17165668662674652</v>
      </c>
    </row>
    <row r="98" spans="1:16" ht="12.75">
      <c r="A98" s="181" t="s">
        <v>81</v>
      </c>
      <c r="B98" s="250">
        <v>96</v>
      </c>
      <c r="C98" s="43">
        <v>109</v>
      </c>
      <c r="D98" s="252">
        <f t="shared" si="20"/>
        <v>0.13541666666666666</v>
      </c>
      <c r="E98" s="250"/>
      <c r="F98" s="43">
        <v>116</v>
      </c>
      <c r="G98" s="60"/>
      <c r="H98" s="290"/>
      <c r="I98" s="257"/>
      <c r="J98" s="288"/>
      <c r="K98" s="263">
        <v>60</v>
      </c>
      <c r="L98" s="302">
        <v>53</v>
      </c>
      <c r="M98" s="255">
        <f t="shared" si="21"/>
        <v>-0.11666666666666667</v>
      </c>
      <c r="N98" s="261">
        <f t="shared" si="18"/>
        <v>156</v>
      </c>
      <c r="O98" s="254">
        <f t="shared" si="18"/>
        <v>278</v>
      </c>
      <c r="P98" s="60">
        <f t="shared" si="19"/>
        <v>0.782051282051282</v>
      </c>
    </row>
    <row r="99" spans="1:16" ht="12.75">
      <c r="A99" s="181" t="s">
        <v>47</v>
      </c>
      <c r="B99" s="250">
        <v>1776</v>
      </c>
      <c r="C99" s="43">
        <v>2256</v>
      </c>
      <c r="D99" s="252">
        <f>(C99-B99)/B99</f>
        <v>0.2702702702702703</v>
      </c>
      <c r="E99" s="250">
        <v>72</v>
      </c>
      <c r="F99" s="43">
        <v>74</v>
      </c>
      <c r="G99" s="255">
        <f>(F99-E99)/E99</f>
        <v>0.027777777777777776</v>
      </c>
      <c r="H99" s="256"/>
      <c r="I99" s="257"/>
      <c r="J99" s="258"/>
      <c r="K99" s="263">
        <v>239</v>
      </c>
      <c r="L99" s="260">
        <v>149</v>
      </c>
      <c r="M99" s="255">
        <f>(L99-K99)/K99</f>
        <v>-0.37656903765690375</v>
      </c>
      <c r="N99" s="261">
        <f t="shared" si="18"/>
        <v>2087</v>
      </c>
      <c r="O99" s="254">
        <f t="shared" si="18"/>
        <v>2479</v>
      </c>
      <c r="P99" s="41">
        <f>(O99-N99)/N99</f>
        <v>0.18782942022041207</v>
      </c>
    </row>
    <row r="100" spans="1:16" ht="12.75">
      <c r="A100" s="181" t="s">
        <v>82</v>
      </c>
      <c r="B100" s="250">
        <v>736</v>
      </c>
      <c r="C100" s="43">
        <v>665</v>
      </c>
      <c r="D100" s="252">
        <f t="shared" si="20"/>
        <v>-0.09646739130434782</v>
      </c>
      <c r="E100" s="250">
        <v>490</v>
      </c>
      <c r="F100" s="43">
        <v>644</v>
      </c>
      <c r="G100" s="60">
        <f t="shared" si="17"/>
        <v>0.3142857142857143</v>
      </c>
      <c r="H100" s="290"/>
      <c r="I100" s="257"/>
      <c r="J100" s="288"/>
      <c r="K100" s="263">
        <v>31</v>
      </c>
      <c r="L100" s="302">
        <v>21</v>
      </c>
      <c r="M100" s="255">
        <f t="shared" si="21"/>
        <v>-0.3225806451612903</v>
      </c>
      <c r="N100" s="261">
        <f t="shared" si="18"/>
        <v>1257</v>
      </c>
      <c r="O100" s="254">
        <f t="shared" si="18"/>
        <v>1330</v>
      </c>
      <c r="P100" s="60">
        <f t="shared" si="19"/>
        <v>0.05807478122513922</v>
      </c>
    </row>
    <row r="101" spans="1:16" ht="12.75">
      <c r="A101" s="181" t="s">
        <v>83</v>
      </c>
      <c r="B101" s="263">
        <v>389</v>
      </c>
      <c r="C101" s="43">
        <v>355</v>
      </c>
      <c r="D101" s="252">
        <f t="shared" si="20"/>
        <v>-0.08740359897172237</v>
      </c>
      <c r="E101" s="250">
        <v>92</v>
      </c>
      <c r="F101" s="43">
        <v>75</v>
      </c>
      <c r="G101" s="60">
        <f t="shared" si="17"/>
        <v>-0.18478260869565216</v>
      </c>
      <c r="H101" s="290"/>
      <c r="I101" s="257"/>
      <c r="J101" s="288"/>
      <c r="K101" s="263">
        <v>14</v>
      </c>
      <c r="L101" s="302">
        <v>12</v>
      </c>
      <c r="M101" s="255">
        <f t="shared" si="21"/>
        <v>-0.14285714285714285</v>
      </c>
      <c r="N101" s="261">
        <f t="shared" si="18"/>
        <v>495</v>
      </c>
      <c r="O101" s="254">
        <f t="shared" si="18"/>
        <v>442</v>
      </c>
      <c r="P101" s="60">
        <f t="shared" si="19"/>
        <v>-0.10707070707070707</v>
      </c>
    </row>
    <row r="102" spans="1:16" ht="12.75">
      <c r="A102" s="19" t="s">
        <v>84</v>
      </c>
      <c r="B102" s="471">
        <f>SUM(B83:B101)</f>
        <v>6989</v>
      </c>
      <c r="C102" s="472">
        <f>SUM(C83:C101)</f>
        <v>7398</v>
      </c>
      <c r="D102" s="347">
        <f t="shared" si="20"/>
        <v>0.05852053226498784</v>
      </c>
      <c r="E102" s="471">
        <f>SUM(E83:E101)</f>
        <v>12316</v>
      </c>
      <c r="F102" s="472">
        <f>SUM(F83:F101)</f>
        <v>12860</v>
      </c>
      <c r="G102" s="321">
        <f>(F102-E102)/E102</f>
        <v>0.0441701851250406</v>
      </c>
      <c r="H102" s="473">
        <f>SUM(H84:H101)</f>
        <v>121</v>
      </c>
      <c r="I102" s="473">
        <f>SUM(I83:I101)</f>
        <v>462</v>
      </c>
      <c r="J102" s="347">
        <f>(I102-H102)/H102</f>
        <v>2.8181818181818183</v>
      </c>
      <c r="K102" s="471">
        <f>SUM(K82:K101)</f>
        <v>3172</v>
      </c>
      <c r="L102" s="472">
        <f>SUM(L82:L101)</f>
        <v>3497</v>
      </c>
      <c r="M102" s="321">
        <f>(L102-K102)/K102</f>
        <v>0.10245901639344263</v>
      </c>
      <c r="N102" s="474">
        <f>SUM(N83:N101)</f>
        <v>22598</v>
      </c>
      <c r="O102" s="474">
        <f>SUM(O83:O101)</f>
        <v>24217</v>
      </c>
      <c r="P102" s="321">
        <f>(O102-N102)/N102</f>
        <v>0.07164350827506859</v>
      </c>
    </row>
    <row r="103" spans="1:16" ht="12.75">
      <c r="A103" s="32" t="s">
        <v>85</v>
      </c>
      <c r="B103" s="246"/>
      <c r="C103" s="247"/>
      <c r="D103" s="245"/>
      <c r="E103" s="343"/>
      <c r="F103" s="247"/>
      <c r="G103" s="248"/>
      <c r="H103" s="470"/>
      <c r="I103" s="244"/>
      <c r="J103" s="245"/>
      <c r="K103" s="246"/>
      <c r="L103" s="244"/>
      <c r="M103" s="248"/>
      <c r="N103" s="249"/>
      <c r="O103" s="244"/>
      <c r="P103" s="248"/>
    </row>
    <row r="104" spans="1:16" ht="12.75">
      <c r="A104" s="181" t="s">
        <v>86</v>
      </c>
      <c r="B104" s="263">
        <v>160</v>
      </c>
      <c r="C104" s="469">
        <v>171</v>
      </c>
      <c r="D104" s="252">
        <f aca="true" t="shared" si="22" ref="D104:D116">(C104-B104)/B104</f>
        <v>0.06875</v>
      </c>
      <c r="E104" s="250">
        <v>283</v>
      </c>
      <c r="F104" s="43">
        <v>338</v>
      </c>
      <c r="G104" s="60">
        <f aca="true" t="shared" si="23" ref="G104:G116">(F104-E104)/E104</f>
        <v>0.19434628975265017</v>
      </c>
      <c r="H104" s="303">
        <v>33</v>
      </c>
      <c r="I104" s="304"/>
      <c r="J104" s="60">
        <f>(I104-H104)/H104</f>
        <v>-1</v>
      </c>
      <c r="K104" s="263">
        <v>290</v>
      </c>
      <c r="L104" s="260">
        <v>238</v>
      </c>
      <c r="M104" s="60">
        <f>(L104-K104)/K104</f>
        <v>-0.1793103448275862</v>
      </c>
      <c r="N104" s="261">
        <f>SUM(B104+E104+H104+K104)</f>
        <v>766</v>
      </c>
      <c r="O104" s="254">
        <f>SUM(C104+F104+I104+L104)</f>
        <v>747</v>
      </c>
      <c r="P104" s="60">
        <f aca="true" t="shared" si="24" ref="P104:P115">(O104-N104)/N104</f>
        <v>-0.024804177545691905</v>
      </c>
    </row>
    <row r="105" spans="1:16" ht="12.75">
      <c r="A105" s="181" t="s">
        <v>87</v>
      </c>
      <c r="B105" s="263">
        <v>385</v>
      </c>
      <c r="C105" s="43">
        <v>262</v>
      </c>
      <c r="D105" s="252">
        <f t="shared" si="22"/>
        <v>-0.3194805194805195</v>
      </c>
      <c r="E105" s="250">
        <v>370</v>
      </c>
      <c r="F105" s="43">
        <v>308</v>
      </c>
      <c r="G105" s="60">
        <f t="shared" si="23"/>
        <v>-0.16756756756756758</v>
      </c>
      <c r="H105" s="303">
        <v>5</v>
      </c>
      <c r="I105" s="304"/>
      <c r="J105" s="60">
        <f>(I105-H105)/H105</f>
        <v>-1</v>
      </c>
      <c r="K105" s="263">
        <v>41</v>
      </c>
      <c r="L105" s="260">
        <v>52</v>
      </c>
      <c r="M105" s="60">
        <f>(L105-K105)/K105</f>
        <v>0.2682926829268293</v>
      </c>
      <c r="N105" s="261">
        <f aca="true" t="shared" si="25" ref="N105:N115">SUM(B105+E105+H105+K105)</f>
        <v>801</v>
      </c>
      <c r="O105" s="254">
        <f aca="true" t="shared" si="26" ref="O105:O115">SUM(C105+F105+I105+L105)</f>
        <v>622</v>
      </c>
      <c r="P105" s="60">
        <f t="shared" si="24"/>
        <v>-0.22347066167290885</v>
      </c>
    </row>
    <row r="106" spans="1:16" ht="12.75">
      <c r="A106" s="181" t="s">
        <v>122</v>
      </c>
      <c r="B106" s="253">
        <v>717</v>
      </c>
      <c r="C106" s="43">
        <v>761</v>
      </c>
      <c r="D106" s="252">
        <f t="shared" si="22"/>
        <v>0.061366806136680614</v>
      </c>
      <c r="E106" s="250">
        <v>1182</v>
      </c>
      <c r="F106" s="43">
        <v>1258</v>
      </c>
      <c r="G106" s="60">
        <f t="shared" si="23"/>
        <v>0.06429780033840947</v>
      </c>
      <c r="H106" s="261"/>
      <c r="I106" s="304"/>
      <c r="J106" s="258"/>
      <c r="K106" s="263">
        <v>103</v>
      </c>
      <c r="L106" s="260">
        <v>161</v>
      </c>
      <c r="M106" s="60">
        <f>(L106-K106)/K106</f>
        <v>0.5631067961165048</v>
      </c>
      <c r="N106" s="261">
        <f t="shared" si="25"/>
        <v>2002</v>
      </c>
      <c r="O106" s="254">
        <f t="shared" si="26"/>
        <v>2180</v>
      </c>
      <c r="P106" s="60">
        <f t="shared" si="24"/>
        <v>0.08891108891108891</v>
      </c>
    </row>
    <row r="107" spans="1:16" ht="12.75">
      <c r="A107" s="181" t="s">
        <v>142</v>
      </c>
      <c r="B107" s="253"/>
      <c r="C107" s="254"/>
      <c r="D107" s="252"/>
      <c r="E107" s="250">
        <v>117</v>
      </c>
      <c r="F107" s="43">
        <v>93</v>
      </c>
      <c r="G107" s="60">
        <f t="shared" si="23"/>
        <v>-0.20512820512820512</v>
      </c>
      <c r="H107" s="261">
        <v>15</v>
      </c>
      <c r="I107" s="304">
        <v>39</v>
      </c>
      <c r="J107" s="60">
        <f>(I107-H107)/H107</f>
        <v>1.6</v>
      </c>
      <c r="K107" s="263">
        <v>8</v>
      </c>
      <c r="L107" s="260">
        <v>20</v>
      </c>
      <c r="M107" s="60">
        <f>(L107-K107)/K107</f>
        <v>1.5</v>
      </c>
      <c r="N107" s="261">
        <f t="shared" si="25"/>
        <v>140</v>
      </c>
      <c r="O107" s="254">
        <f t="shared" si="26"/>
        <v>152</v>
      </c>
      <c r="P107" s="60">
        <f t="shared" si="24"/>
        <v>0.08571428571428572</v>
      </c>
    </row>
    <row r="108" spans="1:16" ht="12.75">
      <c r="A108" s="181" t="s">
        <v>88</v>
      </c>
      <c r="B108" s="253">
        <v>978</v>
      </c>
      <c r="C108" s="469">
        <v>1219</v>
      </c>
      <c r="D108" s="252">
        <f t="shared" si="22"/>
        <v>0.24642126789366053</v>
      </c>
      <c r="E108" s="250">
        <v>618</v>
      </c>
      <c r="F108" s="43">
        <v>470</v>
      </c>
      <c r="G108" s="60">
        <f t="shared" si="23"/>
        <v>-0.23948220064724918</v>
      </c>
      <c r="H108" s="303"/>
      <c r="I108" s="304"/>
      <c r="J108" s="258"/>
      <c r="K108" s="287"/>
      <c r="L108" s="257"/>
      <c r="M108" s="60"/>
      <c r="N108" s="261">
        <f t="shared" si="25"/>
        <v>1596</v>
      </c>
      <c r="O108" s="254">
        <f t="shared" si="26"/>
        <v>1689</v>
      </c>
      <c r="P108" s="60">
        <f t="shared" si="24"/>
        <v>0.05827067669172932</v>
      </c>
    </row>
    <row r="109" spans="1:16" ht="12.75">
      <c r="A109" s="181" t="s">
        <v>175</v>
      </c>
      <c r="B109" s="253"/>
      <c r="C109" s="43">
        <v>3</v>
      </c>
      <c r="D109" s="252"/>
      <c r="E109" s="250"/>
      <c r="F109" s="43">
        <v>108</v>
      </c>
      <c r="G109" s="60"/>
      <c r="H109" s="303"/>
      <c r="I109" s="304"/>
      <c r="J109" s="258"/>
      <c r="K109" s="287"/>
      <c r="L109" s="527">
        <v>16</v>
      </c>
      <c r="M109" s="60"/>
      <c r="N109" s="261">
        <f t="shared" si="25"/>
        <v>0</v>
      </c>
      <c r="O109" s="254">
        <f t="shared" si="26"/>
        <v>127</v>
      </c>
      <c r="P109" s="60"/>
    </row>
    <row r="110" spans="1:16" ht="12.75">
      <c r="A110" s="181" t="s">
        <v>143</v>
      </c>
      <c r="B110" s="253"/>
      <c r="C110" s="254"/>
      <c r="D110" s="252"/>
      <c r="E110" s="250">
        <v>92</v>
      </c>
      <c r="F110" s="43">
        <v>105</v>
      </c>
      <c r="G110" s="60">
        <f t="shared" si="23"/>
        <v>0.14130434782608695</v>
      </c>
      <c r="H110" s="303"/>
      <c r="I110" s="304"/>
      <c r="J110" s="258"/>
      <c r="K110" s="287"/>
      <c r="L110" s="257"/>
      <c r="M110" s="60"/>
      <c r="N110" s="261">
        <f t="shared" si="25"/>
        <v>92</v>
      </c>
      <c r="O110" s="254">
        <f>SUM(C110+F110+I110+L110)</f>
        <v>105</v>
      </c>
      <c r="P110" s="60">
        <f t="shared" si="24"/>
        <v>0.14130434782608695</v>
      </c>
    </row>
    <row r="111" spans="1:16" ht="12.75">
      <c r="A111" s="181" t="s">
        <v>125</v>
      </c>
      <c r="B111" s="253">
        <v>200</v>
      </c>
      <c r="C111" s="43">
        <v>65</v>
      </c>
      <c r="D111" s="252">
        <f t="shared" si="22"/>
        <v>-0.675</v>
      </c>
      <c r="E111" s="250">
        <v>310</v>
      </c>
      <c r="F111" s="43">
        <v>434</v>
      </c>
      <c r="G111" s="60">
        <f t="shared" si="23"/>
        <v>0.4</v>
      </c>
      <c r="H111" s="303"/>
      <c r="I111" s="304"/>
      <c r="J111" s="258"/>
      <c r="K111" s="263">
        <v>104</v>
      </c>
      <c r="L111" s="260">
        <v>93</v>
      </c>
      <c r="M111" s="60">
        <f>(L111-K111)/K111</f>
        <v>-0.10576923076923077</v>
      </c>
      <c r="N111" s="261">
        <f t="shared" si="25"/>
        <v>614</v>
      </c>
      <c r="O111" s="254">
        <f t="shared" si="26"/>
        <v>592</v>
      </c>
      <c r="P111" s="60">
        <f t="shared" si="24"/>
        <v>-0.035830618892508145</v>
      </c>
    </row>
    <row r="112" spans="1:16" ht="12.75">
      <c r="A112" s="181" t="s">
        <v>116</v>
      </c>
      <c r="B112" s="253"/>
      <c r="C112" s="254"/>
      <c r="D112" s="252"/>
      <c r="E112" s="305">
        <v>76</v>
      </c>
      <c r="F112" s="43">
        <v>88</v>
      </c>
      <c r="G112" s="60">
        <f t="shared" si="23"/>
        <v>0.15789473684210525</v>
      </c>
      <c r="H112" s="303"/>
      <c r="I112" s="304"/>
      <c r="J112" s="258"/>
      <c r="K112" s="287"/>
      <c r="L112" s="257"/>
      <c r="M112" s="60"/>
      <c r="N112" s="261">
        <f t="shared" si="25"/>
        <v>76</v>
      </c>
      <c r="O112" s="254">
        <f t="shared" si="26"/>
        <v>88</v>
      </c>
      <c r="P112" s="60">
        <f t="shared" si="24"/>
        <v>0.15789473684210525</v>
      </c>
    </row>
    <row r="113" spans="1:16" ht="12.75">
      <c r="A113" s="181" t="s">
        <v>89</v>
      </c>
      <c r="B113" s="253">
        <v>362</v>
      </c>
      <c r="C113" s="43">
        <v>663</v>
      </c>
      <c r="D113" s="252">
        <f t="shared" si="22"/>
        <v>0.8314917127071824</v>
      </c>
      <c r="E113" s="305">
        <v>735</v>
      </c>
      <c r="F113" s="43">
        <v>361</v>
      </c>
      <c r="G113" s="60">
        <f t="shared" si="23"/>
        <v>-0.508843537414966</v>
      </c>
      <c r="H113" s="303"/>
      <c r="I113" s="257">
        <v>32</v>
      </c>
      <c r="J113" s="48"/>
      <c r="K113" s="263">
        <v>119</v>
      </c>
      <c r="L113" s="257">
        <v>163</v>
      </c>
      <c r="M113" s="60">
        <f>(L113-K113)/K113</f>
        <v>0.3697478991596639</v>
      </c>
      <c r="N113" s="261">
        <f t="shared" si="25"/>
        <v>1216</v>
      </c>
      <c r="O113" s="254">
        <f t="shared" si="26"/>
        <v>1219</v>
      </c>
      <c r="P113" s="60">
        <f t="shared" si="24"/>
        <v>0.0024671052631578946</v>
      </c>
    </row>
    <row r="114" spans="1:16" ht="12.75">
      <c r="A114" s="181" t="s">
        <v>144</v>
      </c>
      <c r="B114" s="253"/>
      <c r="C114" s="254"/>
      <c r="D114" s="252"/>
      <c r="E114" s="305">
        <v>190</v>
      </c>
      <c r="F114" s="43">
        <v>233</v>
      </c>
      <c r="G114" s="60">
        <f t="shared" si="23"/>
        <v>0.22631578947368422</v>
      </c>
      <c r="H114" s="303"/>
      <c r="I114" s="257"/>
      <c r="J114" s="48"/>
      <c r="K114" s="263"/>
      <c r="L114" s="257">
        <v>3</v>
      </c>
      <c r="M114" s="60"/>
      <c r="N114" s="261">
        <f t="shared" si="25"/>
        <v>190</v>
      </c>
      <c r="O114" s="254">
        <f>SUM(C114+F114+I114+L114)</f>
        <v>236</v>
      </c>
      <c r="P114" s="60">
        <f t="shared" si="24"/>
        <v>0.24210526315789474</v>
      </c>
    </row>
    <row r="115" spans="1:16" ht="12.75">
      <c r="A115" s="476" t="s">
        <v>90</v>
      </c>
      <c r="B115" s="477"/>
      <c r="C115" s="478"/>
      <c r="D115" s="479"/>
      <c r="E115" s="477">
        <v>20</v>
      </c>
      <c r="F115" s="520">
        <v>4</v>
      </c>
      <c r="G115" s="116">
        <f t="shared" si="23"/>
        <v>-0.8</v>
      </c>
      <c r="H115" s="480"/>
      <c r="I115" s="481"/>
      <c r="J115" s="482"/>
      <c r="K115" s="483">
        <v>1</v>
      </c>
      <c r="L115" s="484">
        <v>6</v>
      </c>
      <c r="M115" s="116"/>
      <c r="N115" s="485">
        <f t="shared" si="25"/>
        <v>21</v>
      </c>
      <c r="O115" s="478">
        <f t="shared" si="26"/>
        <v>10</v>
      </c>
      <c r="P115" s="116">
        <f t="shared" si="24"/>
        <v>-0.5238095238095238</v>
      </c>
    </row>
    <row r="116" spans="1:16" ht="12.75">
      <c r="A116" s="486" t="s">
        <v>91</v>
      </c>
      <c r="B116" s="487">
        <f>SUM(B104:B115)</f>
        <v>2802</v>
      </c>
      <c r="C116" s="488">
        <f>SUM(C104:C115)</f>
        <v>3144</v>
      </c>
      <c r="D116" s="489">
        <f t="shared" si="22"/>
        <v>0.12205567451820129</v>
      </c>
      <c r="E116" s="487">
        <f>SUM(E104:E115)</f>
        <v>3993</v>
      </c>
      <c r="F116" s="519">
        <f>SUM(F104:F115)</f>
        <v>3800</v>
      </c>
      <c r="G116" s="490">
        <f t="shared" si="23"/>
        <v>-0.04833458552466817</v>
      </c>
      <c r="H116" s="491">
        <f>SUM(H104:H115)</f>
        <v>53</v>
      </c>
      <c r="I116" s="492">
        <f>SUM(I104:I115)</f>
        <v>71</v>
      </c>
      <c r="J116" s="490">
        <f>(I116-H116)/H116</f>
        <v>0.33962264150943394</v>
      </c>
      <c r="K116" s="487">
        <f>SUM(K104:K115)</f>
        <v>666</v>
      </c>
      <c r="L116" s="488">
        <f>SUM(L104:L115)</f>
        <v>752</v>
      </c>
      <c r="M116" s="490">
        <f>(L116-K116)/K116</f>
        <v>0.12912912912912913</v>
      </c>
      <c r="N116" s="493">
        <f>SUM(N104:N115)</f>
        <v>7514</v>
      </c>
      <c r="O116" s="488">
        <f>SUM(O104:O115)</f>
        <v>7767</v>
      </c>
      <c r="P116" s="490">
        <f>(O116-N116)/N116</f>
        <v>0.03367048176736758</v>
      </c>
    </row>
    <row r="117" spans="1:16" ht="6" customHeight="1">
      <c r="A117" s="494"/>
      <c r="B117" s="495"/>
      <c r="C117" s="496"/>
      <c r="D117" s="497"/>
      <c r="E117" s="498"/>
      <c r="F117" s="496"/>
      <c r="G117" s="499"/>
      <c r="H117" s="500"/>
      <c r="I117" s="501"/>
      <c r="J117" s="497"/>
      <c r="K117" s="495"/>
      <c r="L117" s="502"/>
      <c r="M117" s="499"/>
      <c r="N117" s="503"/>
      <c r="O117" s="502"/>
      <c r="P117" s="499"/>
    </row>
    <row r="118" spans="1:16" ht="12.75">
      <c r="A118" s="515" t="s">
        <v>176</v>
      </c>
      <c r="B118" s="516"/>
      <c r="C118" s="488"/>
      <c r="D118" s="489"/>
      <c r="E118" s="487"/>
      <c r="F118" s="517"/>
      <c r="G118" s="490"/>
      <c r="H118" s="491"/>
      <c r="I118" s="492"/>
      <c r="J118" s="489"/>
      <c r="K118" s="487"/>
      <c r="L118" s="488">
        <v>1</v>
      </c>
      <c r="M118" s="490"/>
      <c r="N118" s="518"/>
      <c r="O118" s="493">
        <f>SUM(C118+F118+I118+L118)</f>
        <v>1</v>
      </c>
      <c r="P118" s="490"/>
    </row>
    <row r="119" spans="1:16" ht="7.5" customHeight="1">
      <c r="A119" s="494"/>
      <c r="B119" s="495"/>
      <c r="C119" s="496"/>
      <c r="D119" s="497"/>
      <c r="E119" s="498"/>
      <c r="F119" s="496"/>
      <c r="G119" s="499"/>
      <c r="H119" s="500"/>
      <c r="I119" s="501"/>
      <c r="J119" s="497"/>
      <c r="K119" s="495"/>
      <c r="L119" s="502"/>
      <c r="M119" s="499"/>
      <c r="N119" s="503"/>
      <c r="O119" s="503"/>
      <c r="P119" s="499"/>
    </row>
    <row r="120" spans="1:16" ht="12.75">
      <c r="A120" s="515" t="s">
        <v>92</v>
      </c>
      <c r="B120" s="516">
        <v>5420.5</v>
      </c>
      <c r="C120" s="488">
        <v>5103</v>
      </c>
      <c r="D120" s="489">
        <f>(C120-B120)/B120</f>
        <v>-0.05857393229406881</v>
      </c>
      <c r="E120" s="487">
        <v>3751</v>
      </c>
      <c r="F120" s="517">
        <v>3544.5</v>
      </c>
      <c r="G120" s="490">
        <f>(F120-E120)/E120</f>
        <v>-0.05505198613703013</v>
      </c>
      <c r="H120" s="491">
        <v>141</v>
      </c>
      <c r="I120" s="492">
        <v>57</v>
      </c>
      <c r="J120" s="489">
        <f>(I120-H120)/H120</f>
        <v>-0.5957446808510638</v>
      </c>
      <c r="K120" s="487">
        <v>734</v>
      </c>
      <c r="L120" s="488">
        <v>714</v>
      </c>
      <c r="M120" s="490">
        <f>(L120-K120)/K120</f>
        <v>-0.027247956403269755</v>
      </c>
      <c r="N120" s="518">
        <f>SUM(B120+E120+H120+K120)</f>
        <v>10046.5</v>
      </c>
      <c r="O120" s="518">
        <f>SUM(C120+F120+I120+L120)</f>
        <v>9418.5</v>
      </c>
      <c r="P120" s="490">
        <f>(O120-N120)/N120</f>
        <v>-0.06250933160802269</v>
      </c>
    </row>
    <row r="121" spans="1:16" ht="6" customHeight="1">
      <c r="A121" s="504"/>
      <c r="B121" s="505"/>
      <c r="C121" s="506"/>
      <c r="D121" s="507"/>
      <c r="E121" s="505"/>
      <c r="F121" s="506"/>
      <c r="G121" s="508"/>
      <c r="H121" s="509"/>
      <c r="I121" s="510"/>
      <c r="J121" s="507"/>
      <c r="K121" s="511"/>
      <c r="L121" s="512"/>
      <c r="M121" s="513"/>
      <c r="N121" s="514"/>
      <c r="O121" s="506"/>
      <c r="P121" s="508"/>
    </row>
    <row r="122" spans="1:16" ht="12.75">
      <c r="A122" s="30" t="s">
        <v>10</v>
      </c>
      <c r="B122" s="287"/>
      <c r="C122" s="254"/>
      <c r="D122" s="288"/>
      <c r="E122" s="253"/>
      <c r="F122" s="254"/>
      <c r="G122" s="289"/>
      <c r="H122" s="290"/>
      <c r="I122" s="257"/>
      <c r="J122" s="288"/>
      <c r="K122" s="287"/>
      <c r="L122" s="257"/>
      <c r="M122" s="289"/>
      <c r="N122" s="290"/>
      <c r="O122" s="257"/>
      <c r="P122" s="289"/>
    </row>
    <row r="123" spans="1:16" s="314" customFormat="1" ht="12.75">
      <c r="A123" s="139" t="s">
        <v>19</v>
      </c>
      <c r="B123" s="311">
        <v>139</v>
      </c>
      <c r="C123" s="265">
        <v>172</v>
      </c>
      <c r="D123" s="48">
        <f>(C123-B123)/B123</f>
        <v>0.23741007194244604</v>
      </c>
      <c r="E123" s="281">
        <v>35</v>
      </c>
      <c r="F123" s="265">
        <v>45</v>
      </c>
      <c r="G123" s="60">
        <f>(F123-E123)/E123</f>
        <v>0.2857142857142857</v>
      </c>
      <c r="H123" s="312"/>
      <c r="I123" s="313"/>
      <c r="J123" s="48"/>
      <c r="K123" s="311">
        <v>19</v>
      </c>
      <c r="L123" s="302">
        <v>14</v>
      </c>
      <c r="M123" s="60">
        <f>(L123-K123)/K123</f>
        <v>-0.2631578947368421</v>
      </c>
      <c r="N123" s="285">
        <f>SUM(B123+E123+H123+K123)</f>
        <v>193</v>
      </c>
      <c r="O123" s="265">
        <f>SUM(C123+F123+I123+L123)</f>
        <v>231</v>
      </c>
      <c r="P123" s="60">
        <f>(O123-N123)/N123</f>
        <v>0.19689119170984457</v>
      </c>
    </row>
    <row r="124" spans="1:16" ht="12.75">
      <c r="A124" s="181" t="s">
        <v>93</v>
      </c>
      <c r="B124" s="253">
        <v>300</v>
      </c>
      <c r="C124" s="254">
        <v>348</v>
      </c>
      <c r="D124" s="252">
        <f>(C124-B124)/B124</f>
        <v>0.16</v>
      </c>
      <c r="E124" s="250"/>
      <c r="F124" s="254"/>
      <c r="G124" s="60"/>
      <c r="H124" s="315"/>
      <c r="I124" s="304"/>
      <c r="J124" s="258"/>
      <c r="K124" s="287"/>
      <c r="L124" s="257"/>
      <c r="M124" s="60"/>
      <c r="N124" s="261">
        <f aca="true" t="shared" si="27" ref="N124:O126">SUM(B124+E124+H124+K124)</f>
        <v>300</v>
      </c>
      <c r="O124" s="265">
        <f>SUM(C124+F124+I124+L124)</f>
        <v>348</v>
      </c>
      <c r="P124" s="60">
        <f>(O124-N124)/N124</f>
        <v>0.16</v>
      </c>
    </row>
    <row r="125" spans="1:16" ht="12.75">
      <c r="A125" s="181" t="s">
        <v>36</v>
      </c>
      <c r="B125" s="253">
        <v>909</v>
      </c>
      <c r="C125" s="254">
        <v>875</v>
      </c>
      <c r="D125" s="252">
        <f>(C125-B125)/B125</f>
        <v>-0.0374037403740374</v>
      </c>
      <c r="E125" s="250">
        <v>193</v>
      </c>
      <c r="F125" s="251">
        <v>126</v>
      </c>
      <c r="G125" s="60">
        <f>(F125-E125)/E125</f>
        <v>-0.3471502590673575</v>
      </c>
      <c r="H125" s="315"/>
      <c r="I125" s="304"/>
      <c r="J125" s="258"/>
      <c r="K125" s="287"/>
      <c r="L125" s="257"/>
      <c r="M125" s="60"/>
      <c r="N125" s="261">
        <f t="shared" si="27"/>
        <v>1102</v>
      </c>
      <c r="O125" s="254">
        <f t="shared" si="27"/>
        <v>1001</v>
      </c>
      <c r="P125" s="60">
        <f>(O125-N125)/N125</f>
        <v>-0.09165154264972777</v>
      </c>
    </row>
    <row r="126" spans="1:16" ht="12.75">
      <c r="A126" s="181" t="s">
        <v>44</v>
      </c>
      <c r="B126" s="253">
        <v>1532</v>
      </c>
      <c r="C126" s="254">
        <v>1500</v>
      </c>
      <c r="D126" s="252">
        <f>(C126-B126)/B126</f>
        <v>-0.020887728459530026</v>
      </c>
      <c r="E126" s="250">
        <v>184</v>
      </c>
      <c r="F126" s="251">
        <v>176</v>
      </c>
      <c r="G126" s="60">
        <f>(F126-E126)/E126</f>
        <v>-0.043478260869565216</v>
      </c>
      <c r="H126" s="312"/>
      <c r="I126" s="304"/>
      <c r="J126" s="258"/>
      <c r="K126" s="287"/>
      <c r="L126" s="257"/>
      <c r="M126" s="60"/>
      <c r="N126" s="261">
        <f t="shared" si="27"/>
        <v>1716</v>
      </c>
      <c r="O126" s="254">
        <f t="shared" si="27"/>
        <v>1676</v>
      </c>
      <c r="P126" s="60">
        <f>(O126-N126)/N126</f>
        <v>-0.023310023310023312</v>
      </c>
    </row>
    <row r="127" spans="1:16" ht="12.75">
      <c r="A127" s="266" t="s">
        <v>94</v>
      </c>
      <c r="B127" s="267">
        <f>SUM(B123:B126)</f>
        <v>2880</v>
      </c>
      <c r="C127" s="268">
        <f>SUM(C123:C126)</f>
        <v>2895</v>
      </c>
      <c r="D127" s="269">
        <f>(C127-B127)/B127</f>
        <v>0.005208333333333333</v>
      </c>
      <c r="E127" s="267">
        <f>SUM(E123:E126)</f>
        <v>412</v>
      </c>
      <c r="F127" s="268">
        <f>SUM(F123:F126)</f>
        <v>347</v>
      </c>
      <c r="G127" s="270">
        <f>(F127-E127)/E127</f>
        <v>-0.15776699029126215</v>
      </c>
      <c r="H127" s="267"/>
      <c r="I127" s="286"/>
      <c r="J127" s="269"/>
      <c r="K127" s="267">
        <f>SUM(K123:K126)</f>
        <v>19</v>
      </c>
      <c r="L127" s="268">
        <f>SUM(L123:L126)</f>
        <v>14</v>
      </c>
      <c r="M127" s="270">
        <f>(L127-K127)/K127</f>
        <v>-0.2631578947368421</v>
      </c>
      <c r="N127" s="273">
        <f>SUM(N123:N126)</f>
        <v>3311</v>
      </c>
      <c r="O127" s="268">
        <f>SUM(O123:O126)</f>
        <v>3256</v>
      </c>
      <c r="P127" s="270">
        <f>(O127-N127)/N127</f>
        <v>-0.016611295681063124</v>
      </c>
    </row>
    <row r="128" spans="1:16" s="314" customFormat="1" ht="6.75" customHeight="1">
      <c r="A128" s="316"/>
      <c r="B128" s="274"/>
      <c r="C128" s="275"/>
      <c r="D128" s="306"/>
      <c r="E128" s="274"/>
      <c r="F128" s="275"/>
      <c r="G128" s="277"/>
      <c r="H128" s="307"/>
      <c r="I128" s="317"/>
      <c r="J128" s="306"/>
      <c r="K128" s="308"/>
      <c r="L128" s="309"/>
      <c r="M128" s="310"/>
      <c r="N128" s="280"/>
      <c r="O128" s="275"/>
      <c r="P128" s="277"/>
    </row>
    <row r="129" spans="1:16" ht="12.75">
      <c r="A129" s="30" t="s">
        <v>95</v>
      </c>
      <c r="B129" s="287"/>
      <c r="C129" s="254"/>
      <c r="D129" s="288"/>
      <c r="E129" s="253"/>
      <c r="F129" s="254"/>
      <c r="G129" s="289"/>
      <c r="H129" s="290"/>
      <c r="I129" s="292"/>
      <c r="J129" s="288"/>
      <c r="K129" s="287"/>
      <c r="L129" s="257"/>
      <c r="M129" s="289"/>
      <c r="N129" s="290"/>
      <c r="O129" s="257"/>
      <c r="P129" s="289"/>
    </row>
    <row r="130" spans="1:16" ht="12.75">
      <c r="A130" s="181" t="s">
        <v>96</v>
      </c>
      <c r="B130" s="263"/>
      <c r="C130" s="260"/>
      <c r="D130" s="252"/>
      <c r="E130" s="250">
        <v>64</v>
      </c>
      <c r="F130" s="254">
        <v>124</v>
      </c>
      <c r="G130" s="60">
        <f aca="true" t="shared" si="28" ref="G130:G136">(F130-E130)/E130</f>
        <v>0.9375</v>
      </c>
      <c r="H130" s="291">
        <v>156</v>
      </c>
      <c r="I130" s="260">
        <v>140</v>
      </c>
      <c r="J130" s="48">
        <f>(I130-H130)/H130</f>
        <v>-0.10256410256410256</v>
      </c>
      <c r="K130" s="287">
        <v>4</v>
      </c>
      <c r="L130" s="257">
        <v>8</v>
      </c>
      <c r="M130" s="60">
        <f>(L130-K130)/K130</f>
        <v>1</v>
      </c>
      <c r="N130" s="261">
        <f aca="true" t="shared" si="29" ref="N130:O135">SUM(B130+E130+H130+K130)</f>
        <v>224</v>
      </c>
      <c r="O130" s="254">
        <f t="shared" si="29"/>
        <v>272</v>
      </c>
      <c r="P130" s="60">
        <f aca="true" t="shared" si="30" ref="P130:P136">(O130-N130)/N130</f>
        <v>0.21428571428571427</v>
      </c>
    </row>
    <row r="131" spans="1:16" ht="12.75">
      <c r="A131" s="181" t="s">
        <v>97</v>
      </c>
      <c r="B131" s="263"/>
      <c r="C131" s="254"/>
      <c r="D131" s="252"/>
      <c r="E131" s="250">
        <v>966</v>
      </c>
      <c r="F131" s="265">
        <v>1049</v>
      </c>
      <c r="G131" s="60">
        <f t="shared" si="28"/>
        <v>0.08592132505175984</v>
      </c>
      <c r="H131" s="291">
        <v>172</v>
      </c>
      <c r="I131" s="260">
        <v>72</v>
      </c>
      <c r="J131" s="48">
        <f>(I131-H131)/H131</f>
        <v>-0.5813953488372093</v>
      </c>
      <c r="K131" s="263">
        <v>108</v>
      </c>
      <c r="L131" s="260">
        <v>97</v>
      </c>
      <c r="M131" s="60">
        <f>(L131-K131)/K131</f>
        <v>-0.10185185185185185</v>
      </c>
      <c r="N131" s="261">
        <f t="shared" si="29"/>
        <v>1246</v>
      </c>
      <c r="O131" s="254">
        <f t="shared" si="29"/>
        <v>1218</v>
      </c>
      <c r="P131" s="60">
        <f t="shared" si="30"/>
        <v>-0.02247191011235955</v>
      </c>
    </row>
    <row r="132" spans="1:16" ht="12.75">
      <c r="A132" s="181" t="s">
        <v>167</v>
      </c>
      <c r="B132" s="263">
        <v>28</v>
      </c>
      <c r="C132" s="260">
        <v>12</v>
      </c>
      <c r="D132" s="252">
        <f>(C132-B132)/B132</f>
        <v>-0.5714285714285714</v>
      </c>
      <c r="E132" s="253">
        <v>88</v>
      </c>
      <c r="F132" s="251">
        <v>148</v>
      </c>
      <c r="G132" s="60">
        <f t="shared" si="28"/>
        <v>0.6818181818181818</v>
      </c>
      <c r="H132" s="303">
        <v>4</v>
      </c>
      <c r="I132" s="304">
        <v>20</v>
      </c>
      <c r="J132" s="48">
        <f>(I132-H132)/H132</f>
        <v>4</v>
      </c>
      <c r="K132" s="287"/>
      <c r="L132" s="257"/>
      <c r="M132" s="60"/>
      <c r="N132" s="261">
        <f t="shared" si="29"/>
        <v>120</v>
      </c>
      <c r="O132" s="254">
        <f>SUM(C132+F132+I132+L132)</f>
        <v>180</v>
      </c>
      <c r="P132" s="60">
        <f t="shared" si="30"/>
        <v>0.5</v>
      </c>
    </row>
    <row r="133" spans="1:16" ht="12.75">
      <c r="A133" s="181" t="s">
        <v>98</v>
      </c>
      <c r="B133" s="253">
        <v>8</v>
      </c>
      <c r="C133" s="260"/>
      <c r="D133" s="252">
        <f>(C133-B133)/B133</f>
        <v>-1</v>
      </c>
      <c r="E133" s="250">
        <v>400</v>
      </c>
      <c r="F133" s="251">
        <v>464</v>
      </c>
      <c r="G133" s="60">
        <f t="shared" si="28"/>
        <v>0.16</v>
      </c>
      <c r="H133" s="256"/>
      <c r="I133" s="304">
        <v>36</v>
      </c>
      <c r="J133" s="48"/>
      <c r="K133" s="263">
        <v>21</v>
      </c>
      <c r="L133" s="260">
        <v>17</v>
      </c>
      <c r="M133" s="60">
        <f>(L133-K133)/K133</f>
        <v>-0.19047619047619047</v>
      </c>
      <c r="N133" s="261">
        <f t="shared" si="29"/>
        <v>429</v>
      </c>
      <c r="O133" s="254">
        <f t="shared" si="29"/>
        <v>517</v>
      </c>
      <c r="P133" s="60">
        <f t="shared" si="30"/>
        <v>0.20512820512820512</v>
      </c>
    </row>
    <row r="134" spans="1:16" ht="12.75">
      <c r="A134" s="181" t="s">
        <v>145</v>
      </c>
      <c r="B134" s="253">
        <v>20</v>
      </c>
      <c r="C134" s="254">
        <v>64</v>
      </c>
      <c r="D134" s="252">
        <f>(C134-B134)/B134</f>
        <v>2.2</v>
      </c>
      <c r="E134" s="253">
        <v>172</v>
      </c>
      <c r="F134" s="265">
        <v>128</v>
      </c>
      <c r="G134" s="60">
        <f t="shared" si="28"/>
        <v>-0.2558139534883721</v>
      </c>
      <c r="H134" s="256"/>
      <c r="I134" s="260"/>
      <c r="J134" s="48"/>
      <c r="K134" s="287"/>
      <c r="L134" s="257"/>
      <c r="M134" s="60"/>
      <c r="N134" s="261">
        <f t="shared" si="29"/>
        <v>192</v>
      </c>
      <c r="O134" s="254">
        <f>SUM(C134+F134+I134+L134)</f>
        <v>192</v>
      </c>
      <c r="P134" s="60">
        <f t="shared" si="30"/>
        <v>0</v>
      </c>
    </row>
    <row r="135" spans="1:16" ht="12.75">
      <c r="A135" s="181" t="s">
        <v>99</v>
      </c>
      <c r="B135" s="250">
        <v>2196</v>
      </c>
      <c r="C135" s="254">
        <v>1906</v>
      </c>
      <c r="D135" s="252">
        <f>(C135-B135)/B135</f>
        <v>-0.1320582877959927</v>
      </c>
      <c r="E135" s="250">
        <v>1788</v>
      </c>
      <c r="F135" s="265">
        <v>1490</v>
      </c>
      <c r="G135" s="60">
        <f t="shared" si="28"/>
        <v>-0.16666666666666666</v>
      </c>
      <c r="H135" s="256">
        <v>422</v>
      </c>
      <c r="I135" s="260">
        <v>466</v>
      </c>
      <c r="J135" s="48">
        <f>(I135-H135)/H135</f>
        <v>0.10426540284360189</v>
      </c>
      <c r="K135" s="263">
        <v>392</v>
      </c>
      <c r="L135" s="260">
        <v>313</v>
      </c>
      <c r="M135" s="60">
        <f>(L135-K135)/K135</f>
        <v>-0.20153061224489796</v>
      </c>
      <c r="N135" s="261">
        <f t="shared" si="29"/>
        <v>4798</v>
      </c>
      <c r="O135" s="254">
        <f t="shared" si="29"/>
        <v>4175</v>
      </c>
      <c r="P135" s="60">
        <f t="shared" si="30"/>
        <v>-0.129845769070446</v>
      </c>
    </row>
    <row r="136" spans="1:16" ht="12.75">
      <c r="A136" s="19" t="s">
        <v>100</v>
      </c>
      <c r="B136" s="471">
        <f>SUM(B130:B135)</f>
        <v>2252</v>
      </c>
      <c r="C136" s="472">
        <f>SUM(C130:C135)</f>
        <v>1982</v>
      </c>
      <c r="D136" s="347">
        <f>(C136-B136)/B136</f>
        <v>-0.11989342806394317</v>
      </c>
      <c r="E136" s="471">
        <f>SUM(E130:E135)</f>
        <v>3478</v>
      </c>
      <c r="F136" s="472">
        <f>SUM(F130:F135)</f>
        <v>3403</v>
      </c>
      <c r="G136" s="321">
        <f t="shared" si="28"/>
        <v>-0.02156411730879816</v>
      </c>
      <c r="H136" s="475">
        <f>SUM(H130:H135)</f>
        <v>754</v>
      </c>
      <c r="I136" s="473">
        <f>SUM(I130:I135)</f>
        <v>734</v>
      </c>
      <c r="J136" s="347">
        <f>(I136-H136)/H136</f>
        <v>-0.026525198938992044</v>
      </c>
      <c r="K136" s="471">
        <f>SUM(K130:K135)</f>
        <v>525</v>
      </c>
      <c r="L136" s="472">
        <f>SUM(L130:L135)</f>
        <v>435</v>
      </c>
      <c r="M136" s="321">
        <f>(L136-K136)/K136</f>
        <v>-0.17142857142857143</v>
      </c>
      <c r="N136" s="474">
        <f>SUM(N130:N135)</f>
        <v>7009</v>
      </c>
      <c r="O136" s="472">
        <f>SUM(O130:O135)</f>
        <v>6554</v>
      </c>
      <c r="P136" s="321">
        <f t="shared" si="30"/>
        <v>-0.06491653588243687</v>
      </c>
    </row>
    <row r="137" spans="1:16" ht="6" customHeight="1">
      <c r="A137" s="504"/>
      <c r="B137" s="505"/>
      <c r="C137" s="506"/>
      <c r="D137" s="507"/>
      <c r="E137" s="505"/>
      <c r="F137" s="506"/>
      <c r="G137" s="508"/>
      <c r="H137" s="509"/>
      <c r="I137" s="521"/>
      <c r="J137" s="507"/>
      <c r="K137" s="511"/>
      <c r="L137" s="512"/>
      <c r="M137" s="513"/>
      <c r="N137" s="514"/>
      <c r="O137" s="506"/>
      <c r="P137" s="508"/>
    </row>
    <row r="138" spans="1:16" ht="6" customHeight="1">
      <c r="A138" s="181"/>
      <c r="B138" s="287"/>
      <c r="C138" s="254"/>
      <c r="D138" s="288"/>
      <c r="E138" s="253"/>
      <c r="F138" s="254"/>
      <c r="G138" s="289"/>
      <c r="H138" s="290"/>
      <c r="I138" s="257"/>
      <c r="J138" s="288"/>
      <c r="K138" s="287"/>
      <c r="L138" s="257"/>
      <c r="M138" s="289"/>
      <c r="N138" s="290"/>
      <c r="O138" s="257"/>
      <c r="P138" s="289"/>
    </row>
    <row r="139" spans="1:16" ht="12.75">
      <c r="A139" s="187" t="s">
        <v>101</v>
      </c>
      <c r="B139" s="253">
        <v>7</v>
      </c>
      <c r="C139" s="254">
        <v>4</v>
      </c>
      <c r="D139" s="252">
        <f>(C139-B139)/B139</f>
        <v>-0.42857142857142855</v>
      </c>
      <c r="E139" s="253"/>
      <c r="F139" s="254"/>
      <c r="G139" s="289"/>
      <c r="H139" s="290"/>
      <c r="I139" s="257"/>
      <c r="J139" s="288"/>
      <c r="K139" s="287"/>
      <c r="L139" s="257"/>
      <c r="M139" s="289"/>
      <c r="N139" s="254">
        <f>SUM(B139+E139+H139+K139)</f>
        <v>7</v>
      </c>
      <c r="O139" s="254">
        <f>SUM(C139+F139+I139+L139)</f>
        <v>4</v>
      </c>
      <c r="P139" s="60">
        <f>(O139-N139)/N139</f>
        <v>-0.42857142857142855</v>
      </c>
    </row>
    <row r="140" spans="1:16" ht="12.75">
      <c r="A140" s="318" t="s">
        <v>20</v>
      </c>
      <c r="B140" s="253">
        <v>18</v>
      </c>
      <c r="C140" s="254">
        <v>17</v>
      </c>
      <c r="D140" s="252">
        <f>(C140-B140)/B140</f>
        <v>-0.05555555555555555</v>
      </c>
      <c r="E140" s="253"/>
      <c r="F140" s="254"/>
      <c r="G140" s="289"/>
      <c r="H140" s="290"/>
      <c r="I140" s="257"/>
      <c r="J140" s="288"/>
      <c r="K140" s="287"/>
      <c r="L140" s="257"/>
      <c r="M140" s="289"/>
      <c r="N140" s="254">
        <f>SUM(B140+E140+H140+K140)</f>
        <v>18</v>
      </c>
      <c r="O140" s="254">
        <f>SUM(C140+F140+I140+L140)</f>
        <v>17</v>
      </c>
      <c r="P140" s="60">
        <f>(O140-N140)/N140</f>
        <v>-0.05555555555555555</v>
      </c>
    </row>
    <row r="141" spans="1:16" ht="12.75">
      <c r="A141" s="266" t="s">
        <v>102</v>
      </c>
      <c r="B141" s="267">
        <f>SUM(B139:B140)</f>
        <v>25</v>
      </c>
      <c r="C141" s="268">
        <f>SUM(C139:C140)</f>
        <v>21</v>
      </c>
      <c r="D141" s="269">
        <f>(C141-B141)/B141</f>
        <v>-0.16</v>
      </c>
      <c r="E141" s="267"/>
      <c r="F141" s="268"/>
      <c r="G141" s="270"/>
      <c r="H141" s="271"/>
      <c r="I141" s="286"/>
      <c r="J141" s="269"/>
      <c r="K141" s="267">
        <f>SUM(K140)</f>
        <v>0</v>
      </c>
      <c r="L141" s="268"/>
      <c r="M141" s="270"/>
      <c r="N141" s="273">
        <f>SUM(N139:N140)</f>
        <v>25</v>
      </c>
      <c r="O141" s="268">
        <f>SUM(C141+F141+L141)</f>
        <v>21</v>
      </c>
      <c r="P141" s="270">
        <f>(O141-N141)/N141</f>
        <v>-0.16</v>
      </c>
    </row>
    <row r="142" spans="1:16" ht="6" customHeight="1">
      <c r="A142" s="181"/>
      <c r="B142" s="287"/>
      <c r="C142" s="254"/>
      <c r="D142" s="288"/>
      <c r="E142" s="253"/>
      <c r="F142" s="254"/>
      <c r="G142" s="289"/>
      <c r="H142" s="290"/>
      <c r="I142" s="257"/>
      <c r="J142" s="288"/>
      <c r="K142" s="287"/>
      <c r="L142" s="257"/>
      <c r="M142" s="289"/>
      <c r="N142" s="290"/>
      <c r="O142" s="257"/>
      <c r="P142" s="289"/>
    </row>
    <row r="143" spans="1:16" ht="12.75">
      <c r="A143" s="37" t="s">
        <v>103</v>
      </c>
      <c r="B143" s="319">
        <f>SUM(B47+B64+B80+B102+B116+B120+B127+B136+B141)</f>
        <v>92132.5</v>
      </c>
      <c r="C143" s="320">
        <f>SUM(C47+C64+C80+C102+C116+C120+C127+C136+C141)</f>
        <v>90027</v>
      </c>
      <c r="D143" s="216">
        <f>(C143-B143)/B143</f>
        <v>-0.022852956340053725</v>
      </c>
      <c r="E143" s="319">
        <f>SUM(E47+E64+E80+E102+E116+E120+E127+E136+E141)</f>
        <v>54090</v>
      </c>
      <c r="F143" s="320">
        <f>SUM(F47+F64+F80+F102+F116+F120+F127+F136+F141)</f>
        <v>54124.5</v>
      </c>
      <c r="G143" s="321">
        <f>(F143-E143)/E143</f>
        <v>0.0006378258458125347</v>
      </c>
      <c r="H143" s="320">
        <f>SUM(H47+H64+H80+H102+H116+H120+H127+H136+H141)</f>
        <v>4985</v>
      </c>
      <c r="I143" s="320">
        <f>SUM(I47+I64+I80+I102+I116+I120+I127+I136+I141)</f>
        <v>5360</v>
      </c>
      <c r="J143" s="206">
        <f>(I143-H143)/H143</f>
        <v>0.07522567703109329</v>
      </c>
      <c r="K143" s="320">
        <f>SUM(K47+K64+K80+K102+K116+K120+K127+K136+K141)</f>
        <v>10061</v>
      </c>
      <c r="L143" s="320">
        <f>SUM(L47+L64+L80+L102+L116+L120+L127+L136+L141)</f>
        <v>10177</v>
      </c>
      <c r="M143" s="206">
        <f>(L143-K143)/K143</f>
        <v>0.011529669018984197</v>
      </c>
      <c r="N143" s="322">
        <f>SUM(N47+N64+N80+N102+N116+N120+N127+N136+N141)</f>
        <v>161268.5</v>
      </c>
      <c r="O143" s="322">
        <f>SUM(O47+O64+O80+O102+O116+O118+O120+O127+O136+O141)</f>
        <v>159689.5</v>
      </c>
      <c r="P143" s="206">
        <f>(O143-N143)/N143</f>
        <v>-0.00979112473917721</v>
      </c>
    </row>
    <row r="144" spans="1:16" ht="12.75">
      <c r="A144" s="179"/>
      <c r="B144" s="179"/>
      <c r="C144" s="179"/>
      <c r="D144" s="179"/>
      <c r="E144" s="179"/>
      <c r="F144" s="179"/>
      <c r="G144" s="179"/>
      <c r="H144" s="179"/>
      <c r="I144" s="179"/>
      <c r="J144" s="179"/>
      <c r="K144" s="179"/>
      <c r="L144" s="179"/>
      <c r="M144" s="179"/>
      <c r="N144" s="179"/>
      <c r="O144" s="179"/>
      <c r="P144" s="179"/>
    </row>
  </sheetData>
  <mergeCells count="7">
    <mergeCell ref="A4:P4"/>
    <mergeCell ref="B6:D6"/>
    <mergeCell ref="E6:G6"/>
    <mergeCell ref="K6:M6"/>
    <mergeCell ref="H6:J6"/>
    <mergeCell ref="N6:P6"/>
    <mergeCell ref="A6:A7"/>
  </mergeCells>
  <printOptions horizontalCentered="1"/>
  <pageMargins left="0.5" right="0.5" top="0.7" bottom="1" header="0.5" footer="0.5"/>
  <pageSetup firstPageNumber="19" useFirstPageNumber="1" fitToHeight="0" horizontalDpi="600" verticalDpi="600" orientation="landscape" scale="74" r:id="rId1"/>
  <headerFooter alignWithMargins="0">
    <oddFooter xml:space="preserve">&amp;L&amp;11Note: Total student credit hours exclude SAB (Study Abroad) courses. 109 student credit hours were excluded in spring 2004 and 117 were excluded in spring 2003.&amp;C
&amp;ROffice of IRAA
04/26/04
Page &amp;P </oddFooter>
  </headerFooter>
  <rowBreaks count="3" manualBreakCount="3">
    <brk id="47" max="15" man="1"/>
    <brk id="81" max="15" man="1"/>
    <brk id="1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Mason</dc:creator>
  <cp:keywords/>
  <dc:description/>
  <cp:lastModifiedBy>Joe Jurczyk</cp:lastModifiedBy>
  <cp:lastPrinted>2004-04-27T17:44:53Z</cp:lastPrinted>
  <dcterms:created xsi:type="dcterms:W3CDTF">2000-10-31T21:19:01Z</dcterms:created>
  <dcterms:modified xsi:type="dcterms:W3CDTF">2004-04-27T19:22:49Z</dcterms:modified>
  <cp:category/>
  <cp:version/>
  <cp:contentType/>
  <cp:contentStatus/>
</cp:coreProperties>
</file>