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crse enrollmnt, pg3" sheetId="1" r:id="rId1"/>
    <sheet name="course enrollmnt, pg 4-6" sheetId="2" r:id="rId2"/>
    <sheet name="course enroll, pg7-9" sheetId="3" r:id="rId3"/>
    <sheet name="college_DEWU p 10" sheetId="4" r:id="rId4"/>
    <sheet name="DEWU_subject p11-13" sheetId="5" r:id="rId5"/>
  </sheets>
  <definedNames>
    <definedName name="HTML_CodePage" hidden="1">1252</definedName>
    <definedName name="HTML_Control" hidden="1">{"'hc, pg1'!$A$1:$G$43"}</definedName>
    <definedName name="HTML_Description" hidden="1">""</definedName>
    <definedName name="HTML_Email" hidden="1">""</definedName>
    <definedName name="HTML_Header" hidden="1">""</definedName>
    <definedName name="HTML_LastUpdate" hidden="1">"11/15/00"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"I:\Jean\Fall_HC.htm"</definedName>
    <definedName name="HTML_Title" hidden="1">""</definedName>
    <definedName name="_xlnm.Print_Area" localSheetId="2">'course enroll, pg7-9'!$A$1:$J$118</definedName>
    <definedName name="_xlnm.Print_Area" localSheetId="4">'DEWU_subject p11-13'!$A$1:$P$132</definedName>
    <definedName name="_xlnm.Print_Titles" localSheetId="2">'course enroll, pg7-9'!$1:$6</definedName>
    <definedName name="_xlnm.Print_Titles" localSheetId="1">'course enrollmnt, pg 4-6'!$1:$7</definedName>
    <definedName name="_xlnm.Print_Titles" localSheetId="4">'DEWU_subject p11-13'!$1:$7</definedName>
  </definedNames>
  <calcPr fullCalcOnLoad="1"/>
</workbook>
</file>

<file path=xl/sharedStrings.xml><?xml version="1.0" encoding="utf-8"?>
<sst xmlns="http://schemas.openxmlformats.org/spreadsheetml/2006/main" count="409" uniqueCount="168">
  <si>
    <t>CLEVELAND STATE UNIVERSITY</t>
  </si>
  <si>
    <t>College</t>
  </si>
  <si>
    <t>Total</t>
  </si>
  <si>
    <t>Undergrad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</si>
  <si>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</si>
  <si>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</si>
  <si>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</si>
  <si>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</si>
  <si>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</si>
  <si>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</si>
  <si>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</si>
  <si>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</si>
  <si>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 xml:space="preserve">   TOTAL</t>
  </si>
  <si>
    <t>Undergraduate</t>
  </si>
  <si>
    <t>NOTES:</t>
  </si>
  <si>
    <t>TOTAL</t>
  </si>
  <si>
    <t>Graduate and Law</t>
  </si>
  <si>
    <t xml:space="preserve">Percent Change </t>
  </si>
  <si>
    <t>Law</t>
  </si>
  <si>
    <t>University  Studies</t>
  </si>
  <si>
    <t>Career Services</t>
  </si>
  <si>
    <t>Military Science</t>
  </si>
  <si>
    <t>Summary of Student Credit Hours by Level</t>
  </si>
  <si>
    <t>STUDENT CREDIT HOURS AND FTE ENROLLMENT</t>
  </si>
  <si>
    <t>College by Level</t>
  </si>
  <si>
    <t>Student Credit Hours (SCH)</t>
  </si>
  <si>
    <t>Full-Time Equivalent (FTE)</t>
  </si>
  <si>
    <t xml:space="preserve">Undergrad </t>
  </si>
  <si>
    <t xml:space="preserve">Graduate and Law </t>
  </si>
  <si>
    <t xml:space="preserve">Total </t>
  </si>
  <si>
    <t>College of Arts &amp; Sciences</t>
  </si>
  <si>
    <t>Anthropology</t>
  </si>
  <si>
    <t>Art</t>
  </si>
  <si>
    <t>Chemistry</t>
  </si>
  <si>
    <t>Classical and Medieval Studies</t>
  </si>
  <si>
    <t>Communications</t>
  </si>
  <si>
    <t>Dramatic Arts</t>
  </si>
  <si>
    <t>Economics</t>
  </si>
  <si>
    <t>English</t>
  </si>
  <si>
    <t>French</t>
  </si>
  <si>
    <t>German</t>
  </si>
  <si>
    <t>Greek</t>
  </si>
  <si>
    <t>History</t>
  </si>
  <si>
    <t>Health Sciences</t>
  </si>
  <si>
    <t>Latin</t>
  </si>
  <si>
    <t>Modern Languages</t>
  </si>
  <si>
    <t>Mathematics</t>
  </si>
  <si>
    <t>Applied Music</t>
  </si>
  <si>
    <t>Music</t>
  </si>
  <si>
    <t>Nursing</t>
  </si>
  <si>
    <t>Philosophy</t>
  </si>
  <si>
    <t>Physics</t>
  </si>
  <si>
    <t>Political Science</t>
  </si>
  <si>
    <t>Psychology</t>
  </si>
  <si>
    <t>Religious Studies</t>
  </si>
  <si>
    <t>Sociology</t>
  </si>
  <si>
    <t>Speech and Hearing</t>
  </si>
  <si>
    <t>Spanish</t>
  </si>
  <si>
    <t>Social Work</t>
  </si>
  <si>
    <t>College of Arts &amp; Sciences Total</t>
  </si>
  <si>
    <t>College of Business</t>
  </si>
  <si>
    <t>Accounting</t>
  </si>
  <si>
    <t>Business Law</t>
  </si>
  <si>
    <t>Computer &amp; Information Science</t>
  </si>
  <si>
    <t>Finance</t>
  </si>
  <si>
    <t>General Administration</t>
  </si>
  <si>
    <t>Health Care Administration</t>
  </si>
  <si>
    <t>Information Systems</t>
  </si>
  <si>
    <t>Marketing</t>
  </si>
  <si>
    <t>Management &amp; Labor</t>
  </si>
  <si>
    <t>Operation Mgmt &amp; Business</t>
  </si>
  <si>
    <t>College of Business Total</t>
  </si>
  <si>
    <t>College of Education</t>
  </si>
  <si>
    <t>Dance</t>
  </si>
  <si>
    <t>Early Childhood Education</t>
  </si>
  <si>
    <t>Education Counseling</t>
  </si>
  <si>
    <t>Education-SIP</t>
  </si>
  <si>
    <t>Specialized Instructional</t>
  </si>
  <si>
    <t>Middle Childhood Education</t>
  </si>
  <si>
    <t>Education-Special Offering</t>
  </si>
  <si>
    <t>Doctoral Education</t>
  </si>
  <si>
    <t>Special Education</t>
  </si>
  <si>
    <t>Specialized Study &amp; Field Experience</t>
  </si>
  <si>
    <t>Health Education</t>
  </si>
  <si>
    <t>HPER-Core Curriculum</t>
  </si>
  <si>
    <t>Physical Education-Professional</t>
  </si>
  <si>
    <t>Physical Education-Service</t>
  </si>
  <si>
    <t>College of Education Total</t>
  </si>
  <si>
    <t>College of Engineering</t>
  </si>
  <si>
    <t>Chemical Engineering</t>
  </si>
  <si>
    <t>Civil Engineering</t>
  </si>
  <si>
    <t>Engineering Science</t>
  </si>
  <si>
    <t>Mechanical Engineering</t>
  </si>
  <si>
    <t>Engineering Mechanics</t>
  </si>
  <si>
    <t>College of Engineering Total</t>
  </si>
  <si>
    <t>College of Law</t>
  </si>
  <si>
    <t>Curriculum &amp; Instruction</t>
  </si>
  <si>
    <t>University Studies Total</t>
  </si>
  <si>
    <t>College of Urban Affairs</t>
  </si>
  <si>
    <t>Environmental Studies</t>
  </si>
  <si>
    <t>Public Administration</t>
  </si>
  <si>
    <t>Planning, Design &amp; Development</t>
  </si>
  <si>
    <t>Urban Studies</t>
  </si>
  <si>
    <t>College of Urban Affairs Total</t>
  </si>
  <si>
    <t>Air Force ROTC</t>
  </si>
  <si>
    <t>Military Science Total</t>
  </si>
  <si>
    <t>CSU TOTAL</t>
  </si>
  <si>
    <t>Public Health</t>
  </si>
  <si>
    <t>Women's Studies</t>
  </si>
  <si>
    <t>Doctor of Business Administration</t>
  </si>
  <si>
    <t>Cleveland State University</t>
  </si>
  <si>
    <t>TOTAL STUDENT CREDIT HOURS</t>
  </si>
  <si>
    <t>Graduate/Law</t>
  </si>
  <si>
    <t>Percent Change</t>
  </si>
  <si>
    <t>College of Arts and Sciences Total</t>
  </si>
  <si>
    <t>Master of Business Administration</t>
  </si>
  <si>
    <t>College/Course Subject</t>
  </si>
  <si>
    <t>SUMMARY OF STUDENT CREDIT HOURS BY MEETING TIME</t>
  </si>
  <si>
    <t>Meeting Time</t>
  </si>
  <si>
    <t>Day</t>
  </si>
  <si>
    <t>Math Technology</t>
  </si>
  <si>
    <t>Biology (BIO)</t>
  </si>
  <si>
    <t>Geology (GEO)</t>
  </si>
  <si>
    <t>Biology, Geology &amp; Environmental Science</t>
  </si>
  <si>
    <t>College of Arts and Sciences</t>
  </si>
  <si>
    <t>English Translations of Foreign Literature</t>
  </si>
  <si>
    <t>Electrical &amp; Computer Egr</t>
  </si>
  <si>
    <t>Electronic Engineering Tech</t>
  </si>
  <si>
    <t>General Engineering Tech</t>
  </si>
  <si>
    <t>Industrial &amp; Manufacturing Egr</t>
  </si>
  <si>
    <t>Adult Learning &amp; Development (ALD)</t>
  </si>
  <si>
    <t>Individually Arranged</t>
  </si>
  <si>
    <t>Mechanical Engineering Technology</t>
  </si>
  <si>
    <t>Coun, Admin, Super, Adult (ADM &amp; EDE)</t>
  </si>
  <si>
    <t>Curriculum &amp; Instruction (Graduate: EDB, EGT, &amp; ETE)</t>
  </si>
  <si>
    <t>Industrial &amp; Manufacturing Engineering</t>
  </si>
  <si>
    <t>Evening</t>
  </si>
  <si>
    <t>Weekend</t>
  </si>
  <si>
    <t xml:space="preserve">Individually Arranged </t>
  </si>
  <si>
    <t>STUDENT CREDIT HOURS  BY COLLEGE, DEPARTMENT AND MEETING TIME</t>
  </si>
  <si>
    <t>Master of Business Admin</t>
  </si>
  <si>
    <t>Curriculum &amp; Instruction (EDB, EGT, ETE)</t>
  </si>
  <si>
    <t>Special Education (ESE, EDW, EDX)</t>
  </si>
  <si>
    <t>1. FTE is calculated by dividing student credit hours by 15.</t>
  </si>
  <si>
    <t>Education-Secondary (EDS)</t>
  </si>
  <si>
    <t>Fall 2001</t>
  </si>
  <si>
    <t>Arts &amp; Science</t>
  </si>
  <si>
    <t>Doctor of Business Admin</t>
  </si>
  <si>
    <t>Education-Secondary</t>
  </si>
  <si>
    <t>Electronic Engineering Technology</t>
  </si>
  <si>
    <t>General Engineering Technology</t>
  </si>
  <si>
    <t>Mechanical Egr Tech</t>
  </si>
  <si>
    <t>Public Services Administration</t>
  </si>
  <si>
    <t>Urban Services Administration</t>
  </si>
  <si>
    <t xml:space="preserve">Business </t>
  </si>
  <si>
    <t>&gt;24</t>
  </si>
  <si>
    <t>Environmental Science (EVS)</t>
  </si>
  <si>
    <t>National Student Exchange</t>
  </si>
  <si>
    <t>NOTE: Total student credit hours exclude SAB (Study Abroad) courses. 59 student credit hours were excluded in 2001 and 16 were excluded in 2000.</t>
  </si>
  <si>
    <t>2. Total student credit hours exclude SAB (Study Abroad) courses. 59 student credit hours were excluded in 2001 and 16 were excluded in 2000.</t>
  </si>
  <si>
    <t>Registered Students by Credit Hour (SCH) Distribution</t>
  </si>
  <si>
    <t>Headcount</t>
  </si>
  <si>
    <t>Cumulative Percent</t>
  </si>
  <si>
    <t xml:space="preserve">Public Safety Management </t>
  </si>
  <si>
    <t xml:space="preserve">Urban Services Administration </t>
  </si>
  <si>
    <t>Graduate</t>
  </si>
  <si>
    <t>Registered Credit Hours *</t>
  </si>
  <si>
    <t>* Fractionated student credit hours were rounded to the nearest whole hour.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</si>
</sst>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indent="2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0" fillId="0" borderId="10" xfId="21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166" fontId="0" fillId="0" borderId="19" xfId="21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6" fontId="0" fillId="0" borderId="19" xfId="21" applyNumberFormat="1" applyBorder="1" applyAlignment="1">
      <alignment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6" fontId="0" fillId="0" borderId="10" xfId="21" applyNumberFormat="1" applyFont="1" applyBorder="1" applyAlignment="1">
      <alignment vertical="center"/>
    </xf>
    <xf numFmtId="166" fontId="2" fillId="3" borderId="4" xfId="21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Continuous" vertical="center" wrapText="1"/>
    </xf>
    <xf numFmtId="1" fontId="2" fillId="0" borderId="2" xfId="0" applyNumberFormat="1" applyFont="1" applyBorder="1" applyAlignment="1">
      <alignment horizontal="centerContinuous" vertical="center" wrapText="1"/>
    </xf>
    <xf numFmtId="3" fontId="0" fillId="0" borderId="9" xfId="0" applyNumberFormat="1" applyBorder="1" applyAlignment="1">
      <alignment/>
    </xf>
    <xf numFmtId="166" fontId="2" fillId="3" borderId="22" xfId="21" applyNumberFormat="1" applyFont="1" applyFill="1" applyBorder="1" applyAlignment="1">
      <alignment vertical="center"/>
    </xf>
    <xf numFmtId="166" fontId="2" fillId="3" borderId="23" xfId="21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166" fontId="0" fillId="2" borderId="10" xfId="21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indent="2"/>
    </xf>
    <xf numFmtId="166" fontId="0" fillId="0" borderId="19" xfId="21" applyNumberFormat="1" applyFont="1" applyFill="1" applyBorder="1" applyAlignment="1">
      <alignment vertical="center"/>
    </xf>
    <xf numFmtId="0" fontId="0" fillId="0" borderId="7" xfId="0" applyBorder="1" applyAlignment="1">
      <alignment horizontal="left" vertical="center" indent="3"/>
    </xf>
    <xf numFmtId="0" fontId="2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2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 wrapText="1"/>
    </xf>
    <xf numFmtId="166" fontId="0" fillId="0" borderId="10" xfId="21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7" xfId="0" applyBorder="1" applyAlignment="1">
      <alignment horizontal="left" indent="2"/>
    </xf>
    <xf numFmtId="166" fontId="0" fillId="2" borderId="19" xfId="21" applyNumberFormat="1" applyFont="1" applyFill="1" applyBorder="1" applyAlignment="1">
      <alignment horizontal="right"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Continuous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vertical="center"/>
    </xf>
    <xf numFmtId="166" fontId="2" fillId="3" borderId="22" xfId="21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 vertical="center"/>
    </xf>
    <xf numFmtId="3" fontId="2" fillId="3" borderId="35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horizontal="left" vertical="center" indent="2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3" fontId="3" fillId="0" borderId="17" xfId="0" applyNumberFormat="1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/>
      <protection/>
    </xf>
    <xf numFmtId="166" fontId="3" fillId="0" borderId="29" xfId="21" applyNumberFormat="1" applyFont="1" applyBorder="1" applyAlignment="1" applyProtection="1">
      <alignment/>
      <protection/>
    </xf>
    <xf numFmtId="166" fontId="3" fillId="0" borderId="30" xfId="21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166" fontId="3" fillId="0" borderId="19" xfId="21" applyNumberFormat="1" applyFont="1" applyBorder="1" applyAlignment="1" applyProtection="1">
      <alignment/>
      <protection/>
    </xf>
    <xf numFmtId="166" fontId="3" fillId="0" borderId="10" xfId="21" applyNumberFormat="1" applyFont="1" applyBorder="1" applyAlignment="1" applyProtection="1">
      <alignment/>
      <protection/>
    </xf>
    <xf numFmtId="0" fontId="3" fillId="0" borderId="7" xfId="0" applyFont="1" applyBorder="1" applyAlignment="1" applyProtection="1" quotePrefix="1">
      <alignment horizontal="left"/>
      <protection/>
    </xf>
    <xf numFmtId="166" fontId="5" fillId="3" borderId="4" xfId="21" applyNumberFormat="1" applyFont="1" applyFill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 horizontal="left" vertical="center"/>
      <protection/>
    </xf>
    <xf numFmtId="166" fontId="5" fillId="0" borderId="0" xfId="0" applyNumberFormat="1" applyFont="1" applyBorder="1" applyAlignment="1" applyProtection="1">
      <alignment horizontal="centerContinuous" vertical="center"/>
      <protection/>
    </xf>
    <xf numFmtId="3" fontId="3" fillId="0" borderId="2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3" fillId="0" borderId="27" xfId="15" applyNumberFormat="1" applyFont="1" applyBorder="1" applyAlignment="1" applyProtection="1">
      <alignment/>
      <protection/>
    </xf>
    <xf numFmtId="164" fontId="3" fillId="0" borderId="28" xfId="15" applyNumberFormat="1" applyFont="1" applyBorder="1" applyAlignment="1" applyProtection="1">
      <alignment/>
      <protection/>
    </xf>
    <xf numFmtId="164" fontId="3" fillId="0" borderId="31" xfId="15" applyNumberFormat="1" applyFont="1" applyBorder="1" applyAlignment="1" applyProtection="1">
      <alignment/>
      <protection/>
    </xf>
    <xf numFmtId="3" fontId="3" fillId="0" borderId="8" xfId="0" applyNumberFormat="1" applyFont="1" applyBorder="1" applyAlignment="1">
      <alignment/>
    </xf>
    <xf numFmtId="3" fontId="3" fillId="0" borderId="9" xfId="15" applyNumberFormat="1" applyFont="1" applyBorder="1" applyAlignment="1" applyProtection="1">
      <alignment/>
      <protection/>
    </xf>
    <xf numFmtId="164" fontId="3" fillId="0" borderId="8" xfId="15" applyNumberFormat="1" applyFont="1" applyBorder="1" applyAlignment="1" applyProtection="1">
      <alignment/>
      <protection/>
    </xf>
    <xf numFmtId="164" fontId="3" fillId="0" borderId="9" xfId="15" applyNumberFormat="1" applyFont="1" applyBorder="1" applyAlignment="1" applyProtection="1">
      <alignment/>
      <protection/>
    </xf>
    <xf numFmtId="164" fontId="3" fillId="0" borderId="13" xfId="15" applyNumberFormat="1" applyFont="1" applyBorder="1" applyAlignment="1" applyProtection="1">
      <alignment/>
      <protection/>
    </xf>
    <xf numFmtId="164" fontId="3" fillId="0" borderId="12" xfId="15" applyNumberFormat="1" applyFont="1" applyBorder="1" applyAlignment="1" applyProtection="1">
      <alignment/>
      <protection/>
    </xf>
    <xf numFmtId="0" fontId="3" fillId="0" borderId="42" xfId="0" applyFont="1" applyBorder="1" applyAlignment="1" applyProtection="1">
      <alignment horizontal="left"/>
      <protection/>
    </xf>
    <xf numFmtId="3" fontId="3" fillId="0" borderId="43" xfId="0" applyNumberFormat="1" applyFont="1" applyBorder="1" applyAlignment="1">
      <alignment/>
    </xf>
    <xf numFmtId="3" fontId="3" fillId="0" borderId="44" xfId="15" applyNumberFormat="1" applyFont="1" applyBorder="1" applyAlignment="1" applyProtection="1">
      <alignment/>
      <protection/>
    </xf>
    <xf numFmtId="172" fontId="3" fillId="0" borderId="43" xfId="15" applyNumberFormat="1" applyFont="1" applyBorder="1" applyAlignment="1" applyProtection="1">
      <alignment/>
      <protection/>
    </xf>
    <xf numFmtId="172" fontId="3" fillId="0" borderId="44" xfId="15" applyNumberFormat="1" applyFont="1" applyBorder="1" applyAlignment="1" applyProtection="1">
      <alignment/>
      <protection/>
    </xf>
    <xf numFmtId="166" fontId="3" fillId="0" borderId="45" xfId="21" applyNumberFormat="1" applyFont="1" applyBorder="1" applyAlignment="1" applyProtection="1">
      <alignment/>
      <protection/>
    </xf>
    <xf numFmtId="172" fontId="3" fillId="0" borderId="13" xfId="15" applyNumberFormat="1" applyFont="1" applyBorder="1" applyAlignment="1" applyProtection="1">
      <alignment/>
      <protection/>
    </xf>
    <xf numFmtId="172" fontId="3" fillId="0" borderId="12" xfId="15" applyNumberFormat="1" applyFont="1" applyBorder="1" applyAlignment="1" applyProtection="1">
      <alignment/>
      <protection/>
    </xf>
    <xf numFmtId="0" fontId="5" fillId="4" borderId="46" xfId="0" applyFont="1" applyFill="1" applyBorder="1" applyAlignment="1" applyProtection="1">
      <alignment horizontal="center"/>
      <protection/>
    </xf>
    <xf numFmtId="3" fontId="5" fillId="3" borderId="1" xfId="0" applyNumberFormat="1" applyFont="1" applyFill="1" applyBorder="1" applyAlignment="1">
      <alignment/>
    </xf>
    <xf numFmtId="3" fontId="5" fillId="5" borderId="2" xfId="15" applyNumberFormat="1" applyFont="1" applyFill="1" applyBorder="1" applyAlignment="1" applyProtection="1">
      <alignment/>
      <protection/>
    </xf>
    <xf numFmtId="166" fontId="5" fillId="3" borderId="34" xfId="21" applyNumberFormat="1" applyFont="1" applyFill="1" applyBorder="1" applyAlignment="1" applyProtection="1">
      <alignment/>
      <protection/>
    </xf>
    <xf numFmtId="164" fontId="5" fillId="5" borderId="1" xfId="15" applyNumberFormat="1" applyFont="1" applyFill="1" applyBorder="1" applyAlignment="1" applyProtection="1">
      <alignment/>
      <protection/>
    </xf>
    <xf numFmtId="164" fontId="5" fillId="5" borderId="2" xfId="15" applyNumberFormat="1" applyFont="1" applyFill="1" applyBorder="1" applyAlignment="1" applyProtection="1">
      <alignment/>
      <protection/>
    </xf>
    <xf numFmtId="164" fontId="5" fillId="3" borderId="21" xfId="15" applyNumberFormat="1" applyFont="1" applyFill="1" applyBorder="1" applyAlignment="1" applyProtection="1">
      <alignment/>
      <protection/>
    </xf>
    <xf numFmtId="164" fontId="5" fillId="3" borderId="2" xfId="15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2"/>
    </xf>
    <xf numFmtId="3" fontId="3" fillId="0" borderId="47" xfId="0" applyNumberFormat="1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8" fontId="3" fillId="0" borderId="9" xfId="0" applyNumberFormat="1" applyFont="1" applyBorder="1" applyAlignment="1">
      <alignment vertical="center"/>
    </xf>
    <xf numFmtId="168" fontId="3" fillId="0" borderId="4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indent="2"/>
    </xf>
    <xf numFmtId="3" fontId="5" fillId="3" borderId="24" xfId="0" applyNumberFormat="1" applyFont="1" applyFill="1" applyBorder="1" applyAlignment="1">
      <alignment vertical="center"/>
    </xf>
    <xf numFmtId="3" fontId="5" fillId="3" borderId="25" xfId="0" applyNumberFormat="1" applyFont="1" applyFill="1" applyBorder="1" applyAlignment="1">
      <alignment vertical="center"/>
    </xf>
    <xf numFmtId="168" fontId="5" fillId="3" borderId="35" xfId="0" applyNumberFormat="1" applyFont="1" applyFill="1" applyBorder="1" applyAlignment="1">
      <alignment vertical="center"/>
    </xf>
    <xf numFmtId="168" fontId="5" fillId="3" borderId="49" xfId="0" applyNumberFormat="1" applyFont="1" applyFill="1" applyBorder="1" applyAlignment="1">
      <alignment vertical="center"/>
    </xf>
    <xf numFmtId="168" fontId="5" fillId="3" borderId="23" xfId="0" applyNumberFormat="1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68" fontId="3" fillId="0" borderId="12" xfId="0" applyNumberFormat="1" applyFont="1" applyBorder="1" applyAlignment="1">
      <alignment vertical="center"/>
    </xf>
    <xf numFmtId="168" fontId="3" fillId="0" borderId="52" xfId="0" applyNumberFormat="1" applyFont="1" applyBorder="1" applyAlignment="1">
      <alignment vertical="center"/>
    </xf>
    <xf numFmtId="168" fontId="5" fillId="3" borderId="25" xfId="0" applyNumberFormat="1" applyFont="1" applyFill="1" applyBorder="1" applyAlignment="1">
      <alignment vertical="center"/>
    </xf>
    <xf numFmtId="168" fontId="5" fillId="3" borderId="53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3" fontId="5" fillId="3" borderId="33" xfId="0" applyNumberFormat="1" applyFont="1" applyFill="1" applyBorder="1" applyAlignment="1">
      <alignment vertical="center"/>
    </xf>
    <xf numFmtId="168" fontId="5" fillId="3" borderId="41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3" fontId="5" fillId="3" borderId="54" xfId="0" applyNumberFormat="1" applyFont="1" applyFill="1" applyBorder="1" applyAlignment="1">
      <alignment vertical="center"/>
    </xf>
    <xf numFmtId="3" fontId="5" fillId="3" borderId="55" xfId="0" applyNumberFormat="1" applyFont="1" applyFill="1" applyBorder="1" applyAlignment="1">
      <alignment vertical="center"/>
    </xf>
    <xf numFmtId="168" fontId="5" fillId="3" borderId="56" xfId="0" applyNumberFormat="1" applyFont="1" applyFill="1" applyBorder="1" applyAlignment="1">
      <alignment vertical="center"/>
    </xf>
    <xf numFmtId="168" fontId="5" fillId="3" borderId="54" xfId="0" applyNumberFormat="1" applyFont="1" applyFill="1" applyBorder="1" applyAlignment="1">
      <alignment vertical="center"/>
    </xf>
    <xf numFmtId="3" fontId="5" fillId="3" borderId="57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5" fillId="3" borderId="56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5" fillId="2" borderId="42" xfId="0" applyFont="1" applyFill="1" applyBorder="1" applyAlignment="1">
      <alignment vertical="center"/>
    </xf>
    <xf numFmtId="3" fontId="5" fillId="2" borderId="60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61" xfId="0" applyNumberFormat="1" applyFont="1" applyFill="1" applyBorder="1" applyAlignment="1">
      <alignment vertical="center"/>
    </xf>
    <xf numFmtId="168" fontId="5" fillId="2" borderId="62" xfId="0" applyNumberFormat="1" applyFont="1" applyFill="1" applyBorder="1" applyAlignment="1">
      <alignment vertical="center"/>
    </xf>
    <xf numFmtId="0" fontId="3" fillId="2" borderId="42" xfId="0" applyFont="1" applyFill="1" applyBorder="1" applyAlignment="1">
      <alignment horizontal="left" vertical="center" indent="2"/>
    </xf>
    <xf numFmtId="3" fontId="3" fillId="2" borderId="44" xfId="0" applyNumberFormat="1" applyFont="1" applyFill="1" applyBorder="1" applyAlignment="1">
      <alignment vertical="center"/>
    </xf>
    <xf numFmtId="3" fontId="3" fillId="2" borderId="63" xfId="0" applyNumberFormat="1" applyFont="1" applyFill="1" applyBorder="1" applyAlignment="1">
      <alignment vertical="center"/>
    </xf>
    <xf numFmtId="168" fontId="3" fillId="2" borderId="8" xfId="0" applyNumberFormat="1" applyFont="1" applyFill="1" applyBorder="1" applyAlignment="1">
      <alignment vertical="center"/>
    </xf>
    <xf numFmtId="168" fontId="3" fillId="2" borderId="44" xfId="0" applyNumberFormat="1" applyFont="1" applyFill="1" applyBorder="1" applyAlignment="1">
      <alignment vertical="center"/>
    </xf>
    <xf numFmtId="168" fontId="3" fillId="2" borderId="45" xfId="0" applyNumberFormat="1" applyFont="1" applyFill="1" applyBorder="1" applyAlignment="1">
      <alignment vertical="center"/>
    </xf>
    <xf numFmtId="168" fontId="5" fillId="3" borderId="24" xfId="0" applyNumberFormat="1" applyFont="1" applyFill="1" applyBorder="1" applyAlignment="1">
      <alignment vertical="center"/>
    </xf>
    <xf numFmtId="0" fontId="5" fillId="2" borderId="33" xfId="0" applyNumberFormat="1" applyFont="1" applyFill="1" applyBorder="1" applyAlignment="1">
      <alignment horizontal="center" vertical="center"/>
    </xf>
    <xf numFmtId="1" fontId="3" fillId="0" borderId="8" xfId="21" applyNumberFormat="1" applyFont="1" applyBorder="1" applyAlignment="1">
      <alignment vertical="center"/>
    </xf>
    <xf numFmtId="166" fontId="3" fillId="0" borderId="19" xfId="21" applyNumberFormat="1" applyFont="1" applyBorder="1" applyAlignment="1">
      <alignment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166" fontId="3" fillId="0" borderId="18" xfId="21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" fontId="3" fillId="0" borderId="27" xfId="21" applyNumberFormat="1" applyFont="1" applyBorder="1" applyAlignment="1">
      <alignment vertical="center" wrapText="1"/>
    </xf>
    <xf numFmtId="166" fontId="3" fillId="0" borderId="14" xfId="21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1" fontId="3" fillId="0" borderId="8" xfId="21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3" fillId="0" borderId="43" xfId="0" applyNumberFormat="1" applyFont="1" applyBorder="1" applyAlignment="1">
      <alignment wrapText="1"/>
    </xf>
    <xf numFmtId="3" fontId="3" fillId="0" borderId="44" xfId="0" applyNumberFormat="1" applyFont="1" applyBorder="1" applyAlignment="1">
      <alignment wrapText="1"/>
    </xf>
    <xf numFmtId="166" fontId="3" fillId="0" borderId="19" xfId="21" applyNumberFormat="1" applyFont="1" applyBorder="1" applyAlignment="1">
      <alignment vertical="center" wrapText="1"/>
    </xf>
    <xf numFmtId="166" fontId="3" fillId="0" borderId="63" xfId="21" applyNumberFormat="1" applyFont="1" applyBorder="1" applyAlignment="1">
      <alignment vertical="center" wrapText="1"/>
    </xf>
    <xf numFmtId="0" fontId="3" fillId="0" borderId="43" xfId="21" applyNumberFormat="1" applyFont="1" applyBorder="1" applyAlignment="1">
      <alignment vertical="center" wrapText="1"/>
    </xf>
    <xf numFmtId="1" fontId="3" fillId="0" borderId="44" xfId="21" applyNumberFormat="1" applyFont="1" applyBorder="1" applyAlignment="1">
      <alignment vertical="center" wrapText="1"/>
    </xf>
    <xf numFmtId="166" fontId="3" fillId="0" borderId="65" xfId="21" applyNumberFormat="1" applyFont="1" applyBorder="1" applyAlignment="1">
      <alignment vertical="center" wrapText="1"/>
    </xf>
    <xf numFmtId="0" fontId="3" fillId="0" borderId="43" xfId="0" applyFont="1" applyFill="1" applyBorder="1" applyAlignment="1">
      <alignment wrapText="1"/>
    </xf>
    <xf numFmtId="3" fontId="3" fillId="0" borderId="44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3" fontId="3" fillId="0" borderId="43" xfId="0" applyNumberFormat="1" applyFont="1" applyFill="1" applyBorder="1" applyAlignment="1">
      <alignment wrapText="1"/>
    </xf>
    <xf numFmtId="3" fontId="3" fillId="0" borderId="56" xfId="0" applyNumberFormat="1" applyFont="1" applyBorder="1" applyAlignment="1">
      <alignment wrapText="1"/>
    </xf>
    <xf numFmtId="0" fontId="5" fillId="0" borderId="46" xfId="0" applyFont="1" applyBorder="1" applyAlignment="1" applyProtection="1">
      <alignment horizontal="center" vertical="center" wrapText="1"/>
      <protection/>
    </xf>
    <xf numFmtId="3" fontId="5" fillId="3" borderId="46" xfId="0" applyNumberFormat="1" applyFont="1" applyFill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166" fontId="5" fillId="3" borderId="4" xfId="21" applyNumberFormat="1" applyFont="1" applyFill="1" applyBorder="1" applyAlignment="1">
      <alignment vertical="center" wrapText="1"/>
    </xf>
    <xf numFmtId="166" fontId="5" fillId="3" borderId="34" xfId="21" applyNumberFormat="1" applyFont="1" applyFill="1" applyBorder="1" applyAlignment="1">
      <alignment vertical="center" wrapText="1"/>
    </xf>
    <xf numFmtId="3" fontId="5" fillId="3" borderId="1" xfId="21" applyNumberFormat="1" applyFont="1" applyFill="1" applyBorder="1" applyAlignment="1">
      <alignment vertical="center" wrapText="1"/>
    </xf>
    <xf numFmtId="3" fontId="5" fillId="3" borderId="2" xfId="21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wrapText="1"/>
    </xf>
    <xf numFmtId="3" fontId="5" fillId="3" borderId="56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9" xfId="0" applyNumberFormat="1" applyFont="1" applyBorder="1" applyAlignment="1">
      <alignment/>
    </xf>
    <xf numFmtId="166" fontId="3" fillId="0" borderId="10" xfId="21" applyNumberFormat="1" applyFont="1" applyBorder="1" applyAlignment="1">
      <alignment vertical="center"/>
    </xf>
    <xf numFmtId="1" fontId="3" fillId="0" borderId="16" xfId="21" applyNumberFormat="1" applyFont="1" applyBorder="1" applyAlignment="1">
      <alignment vertical="center"/>
    </xf>
    <xf numFmtId="3" fontId="3" fillId="0" borderId="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3" fontId="5" fillId="3" borderId="25" xfId="0" applyNumberFormat="1" applyFont="1" applyFill="1" applyBorder="1" applyAlignment="1">
      <alignment/>
    </xf>
    <xf numFmtId="166" fontId="5" fillId="3" borderId="23" xfId="21" applyNumberFormat="1" applyFont="1" applyFill="1" applyBorder="1" applyAlignment="1">
      <alignment vertical="center"/>
    </xf>
    <xf numFmtId="166" fontId="5" fillId="3" borderId="22" xfId="21" applyNumberFormat="1" applyFont="1" applyFill="1" applyBorder="1" applyAlignment="1">
      <alignment vertical="center"/>
    </xf>
    <xf numFmtId="166" fontId="3" fillId="0" borderId="10" xfId="21" applyNumberFormat="1" applyFont="1" applyFill="1" applyBorder="1" applyAlignment="1">
      <alignment vertical="center"/>
    </xf>
    <xf numFmtId="1" fontId="3" fillId="0" borderId="9" xfId="0" applyNumberFormat="1" applyFont="1" applyBorder="1" applyAlignment="1">
      <alignment/>
    </xf>
    <xf numFmtId="166" fontId="3" fillId="0" borderId="19" xfId="21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indent="2"/>
    </xf>
    <xf numFmtId="3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3" fillId="0" borderId="9" xfId="0" applyFont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9" xfId="0" applyFont="1" applyFill="1" applyBorder="1" applyAlignment="1">
      <alignment/>
    </xf>
    <xf numFmtId="166" fontId="5" fillId="0" borderId="10" xfId="21" applyNumberFormat="1" applyFont="1" applyFill="1" applyBorder="1" applyAlignment="1">
      <alignment vertical="center"/>
    </xf>
    <xf numFmtId="1" fontId="3" fillId="0" borderId="9" xfId="21" applyNumberFormat="1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/>
    </xf>
    <xf numFmtId="3" fontId="3" fillId="0" borderId="0" xfId="0" applyNumberFormat="1" applyFont="1" applyAlignment="1">
      <alignment vertical="center"/>
    </xf>
    <xf numFmtId="0" fontId="3" fillId="0" borderId="66" xfId="0" applyFont="1" applyBorder="1" applyAlignment="1">
      <alignment horizontal="left" indent="2"/>
    </xf>
    <xf numFmtId="166" fontId="3" fillId="0" borderId="10" xfId="21" applyNumberFormat="1" applyFont="1" applyBorder="1" applyAlignment="1">
      <alignment vertical="center" wrapText="1"/>
    </xf>
    <xf numFmtId="3" fontId="3" fillId="0" borderId="8" xfId="21" applyNumberFormat="1" applyFont="1" applyBorder="1" applyAlignment="1">
      <alignment vertical="center" wrapText="1"/>
    </xf>
    <xf numFmtId="0" fontId="0" fillId="0" borderId="42" xfId="0" applyBorder="1" applyAlignment="1">
      <alignment horizontal="left" vertical="center" indent="2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/>
    </xf>
    <xf numFmtId="166" fontId="0" fillId="0" borderId="45" xfId="21" applyNumberFormat="1" applyFont="1" applyFill="1" applyBorder="1" applyAlignment="1">
      <alignment vertical="center"/>
    </xf>
    <xf numFmtId="3" fontId="0" fillId="0" borderId="67" xfId="0" applyNumberFormat="1" applyBorder="1" applyAlignment="1">
      <alignment vertical="center"/>
    </xf>
    <xf numFmtId="166" fontId="5" fillId="0" borderId="9" xfId="21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/>
    </xf>
    <xf numFmtId="1" fontId="5" fillId="0" borderId="9" xfId="2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 indent="2"/>
    </xf>
    <xf numFmtId="0" fontId="5" fillId="0" borderId="7" xfId="0" applyFont="1" applyFill="1" applyBorder="1" applyAlignment="1">
      <alignment horizontal="left" vertical="center" indent="1"/>
    </xf>
    <xf numFmtId="3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66" fontId="5" fillId="0" borderId="19" xfId="21" applyNumberFormat="1" applyFont="1" applyFill="1" applyBorder="1" applyAlignment="1">
      <alignment vertical="center"/>
    </xf>
    <xf numFmtId="166" fontId="3" fillId="0" borderId="8" xfId="21" applyNumberFormat="1" applyFont="1" applyBorder="1" applyAlignment="1">
      <alignment vertical="center"/>
    </xf>
    <xf numFmtId="1" fontId="3" fillId="0" borderId="8" xfId="0" applyNumberFormat="1" applyFont="1" applyBorder="1" applyAlignment="1">
      <alignment/>
    </xf>
    <xf numFmtId="166" fontId="5" fillId="0" borderId="8" xfId="21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3" fontId="5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0" fontId="3" fillId="0" borderId="68" xfId="0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3" fontId="5" fillId="3" borderId="49" xfId="0" applyNumberFormat="1" applyFont="1" applyFill="1" applyBorder="1" applyAlignment="1">
      <alignment vertical="center"/>
    </xf>
    <xf numFmtId="0" fontId="3" fillId="0" borderId="70" xfId="0" applyFont="1" applyBorder="1" applyAlignment="1">
      <alignment vertical="center"/>
    </xf>
    <xf numFmtId="3" fontId="5" fillId="2" borderId="71" xfId="0" applyNumberFormat="1" applyFont="1" applyFill="1" applyBorder="1" applyAlignment="1">
      <alignment vertical="center"/>
    </xf>
    <xf numFmtId="168" fontId="3" fillId="0" borderId="11" xfId="0" applyNumberFormat="1" applyFont="1" applyBorder="1" applyAlignment="1">
      <alignment vertical="center"/>
    </xf>
    <xf numFmtId="168" fontId="5" fillId="2" borderId="60" xfId="0" applyNumberFormat="1" applyFont="1" applyFill="1" applyBorder="1" applyAlignment="1">
      <alignment vertical="center"/>
    </xf>
    <xf numFmtId="3" fontId="3" fillId="0" borderId="26" xfId="0" applyNumberFormat="1" applyFont="1" applyBorder="1" applyAlignment="1">
      <alignment wrapText="1"/>
    </xf>
    <xf numFmtId="3" fontId="3" fillId="0" borderId="28" xfId="0" applyNumberFormat="1" applyFont="1" applyBorder="1" applyAlignment="1">
      <alignment wrapText="1"/>
    </xf>
    <xf numFmtId="166" fontId="3" fillId="0" borderId="45" xfId="21" applyNumberFormat="1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/>
    </xf>
    <xf numFmtId="0" fontId="3" fillId="0" borderId="72" xfId="0" applyFont="1" applyBorder="1" applyAlignment="1">
      <alignment vertical="center"/>
    </xf>
    <xf numFmtId="3" fontId="5" fillId="3" borderId="25" xfId="0" applyNumberFormat="1" applyFont="1" applyFill="1" applyBorder="1" applyAlignment="1">
      <alignment/>
    </xf>
    <xf numFmtId="0" fontId="2" fillId="0" borderId="73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0" fontId="3" fillId="0" borderId="19" xfId="0" applyFont="1" applyBorder="1" applyAlignment="1">
      <alignment/>
    </xf>
    <xf numFmtId="166" fontId="3" fillId="0" borderId="19" xfId="21" applyNumberFormat="1" applyFont="1" applyBorder="1" applyAlignment="1">
      <alignment/>
    </xf>
    <xf numFmtId="0" fontId="3" fillId="0" borderId="7" xfId="0" applyFont="1" applyBorder="1" applyAlignment="1" applyProtection="1">
      <alignment horizontal="left" indent="1"/>
      <protection/>
    </xf>
    <xf numFmtId="0" fontId="3" fillId="0" borderId="0" xfId="0" applyFont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3" fontId="3" fillId="0" borderId="11" xfId="0" applyNumberFormat="1" applyFont="1" applyBorder="1" applyAlignment="1">
      <alignment/>
    </xf>
    <xf numFmtId="3" fontId="3" fillId="0" borderId="70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left" vertical="center" indent="2"/>
    </xf>
    <xf numFmtId="0" fontId="3" fillId="0" borderId="7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69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48" xfId="0" applyNumberFormat="1" applyFont="1" applyFill="1" applyBorder="1" applyAlignment="1">
      <alignment horizontal="right" vertical="center"/>
    </xf>
    <xf numFmtId="168" fontId="5" fillId="3" borderId="4" xfId="0" applyNumberFormat="1" applyFont="1" applyFill="1" applyBorder="1" applyAlignment="1">
      <alignment vertical="center"/>
    </xf>
    <xf numFmtId="3" fontId="5" fillId="3" borderId="34" xfId="0" applyNumberFormat="1" applyFont="1" applyFill="1" applyBorder="1" applyAlignment="1">
      <alignment vertical="center"/>
    </xf>
    <xf numFmtId="168" fontId="5" fillId="3" borderId="46" xfId="0" applyNumberFormat="1" applyFont="1" applyFill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4" xfId="21" applyNumberFormat="1" applyFont="1" applyBorder="1" applyAlignment="1">
      <alignment/>
    </xf>
    <xf numFmtId="166" fontId="3" fillId="0" borderId="10" xfId="21" applyNumberFormat="1" applyFont="1" applyBorder="1" applyAlignment="1">
      <alignment/>
    </xf>
    <xf numFmtId="166" fontId="3" fillId="0" borderId="70" xfId="21" applyNumberFormat="1" applyFont="1" applyBorder="1" applyAlignment="1">
      <alignment/>
    </xf>
    <xf numFmtId="166" fontId="3" fillId="0" borderId="69" xfId="21" applyNumberFormat="1" applyFont="1" applyBorder="1" applyAlignment="1">
      <alignment/>
    </xf>
    <xf numFmtId="0" fontId="3" fillId="0" borderId="72" xfId="0" applyFont="1" applyBorder="1" applyAlignment="1">
      <alignment/>
    </xf>
    <xf numFmtId="166" fontId="3" fillId="0" borderId="18" xfId="21" applyNumberFormat="1" applyFont="1" applyBorder="1" applyAlignment="1">
      <alignment/>
    </xf>
    <xf numFmtId="0" fontId="5" fillId="4" borderId="0" xfId="0" applyFont="1" applyFill="1" applyBorder="1" applyAlignment="1" applyProtection="1">
      <alignment horizontal="center"/>
      <protection/>
    </xf>
    <xf numFmtId="0" fontId="5" fillId="2" borderId="33" xfId="0" applyFont="1" applyFill="1" applyBorder="1" applyAlignment="1">
      <alignment horizontal="right" vertical="center"/>
    </xf>
    <xf numFmtId="0" fontId="5" fillId="2" borderId="7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63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12" xfId="0" applyNumberFormat="1" applyBorder="1" applyAlignment="1">
      <alignment/>
    </xf>
    <xf numFmtId="166" fontId="0" fillId="0" borderId="14" xfId="21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3" fontId="3" fillId="0" borderId="16" xfId="0" applyNumberFormat="1" applyFont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 horizontal="left" vertical="center" indent="2"/>
    </xf>
    <xf numFmtId="0" fontId="3" fillId="0" borderId="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8" xfId="21" applyNumberFormat="1" applyFont="1" applyFill="1" applyBorder="1" applyAlignment="1">
      <alignment vertical="center"/>
    </xf>
    <xf numFmtId="1" fontId="3" fillId="0" borderId="9" xfId="21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/>
    </xf>
    <xf numFmtId="3" fontId="5" fillId="3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6" borderId="24" xfId="0" applyNumberFormat="1" applyFont="1" applyFill="1" applyBorder="1" applyAlignment="1">
      <alignment/>
    </xf>
    <xf numFmtId="3" fontId="5" fillId="6" borderId="25" xfId="0" applyNumberFormat="1" applyFont="1" applyFill="1" applyBorder="1" applyAlignment="1">
      <alignment/>
    </xf>
    <xf numFmtId="166" fontId="5" fillId="6" borderId="23" xfId="21" applyNumberFormat="1" applyFont="1" applyFill="1" applyBorder="1" applyAlignment="1">
      <alignment vertical="center" wrapText="1"/>
    </xf>
    <xf numFmtId="3" fontId="5" fillId="6" borderId="35" xfId="0" applyNumberFormat="1" applyFont="1" applyFill="1" applyBorder="1" applyAlignment="1">
      <alignment/>
    </xf>
    <xf numFmtId="166" fontId="5" fillId="6" borderId="22" xfId="21" applyNumberFormat="1" applyFont="1" applyFill="1" applyBorder="1" applyAlignment="1">
      <alignment vertical="center"/>
    </xf>
    <xf numFmtId="3" fontId="5" fillId="6" borderId="24" xfId="21" applyNumberFormat="1" applyFont="1" applyFill="1" applyBorder="1" applyAlignment="1">
      <alignment vertical="center"/>
    </xf>
    <xf numFmtId="1" fontId="5" fillId="6" borderId="25" xfId="21" applyNumberFormat="1" applyFont="1" applyFill="1" applyBorder="1" applyAlignment="1">
      <alignment vertical="center"/>
    </xf>
    <xf numFmtId="166" fontId="5" fillId="6" borderId="23" xfId="21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3" fontId="5" fillId="0" borderId="0" xfId="15" applyNumberFormat="1" applyFont="1" applyFill="1" applyBorder="1" applyAlignment="1" applyProtection="1">
      <alignment/>
      <protection/>
    </xf>
    <xf numFmtId="166" fontId="5" fillId="0" borderId="0" xfId="21" applyNumberFormat="1" applyFont="1" applyFill="1" applyBorder="1" applyAlignment="1" applyProtection="1">
      <alignment/>
      <protection/>
    </xf>
    <xf numFmtId="164" fontId="5" fillId="0" borderId="0" xfId="15" applyNumberFormat="1" applyFont="1" applyFill="1" applyBorder="1" applyAlignment="1" applyProtection="1">
      <alignment/>
      <protection/>
    </xf>
    <xf numFmtId="3" fontId="2" fillId="3" borderId="49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166" fontId="2" fillId="3" borderId="34" xfId="21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3" fillId="0" borderId="50" xfId="0" applyFont="1" applyBorder="1" applyAlignment="1" applyProtection="1">
      <alignment horizontal="left" vertical="center" wrapText="1"/>
      <protection/>
    </xf>
    <xf numFmtId="0" fontId="3" fillId="0" borderId="66" xfId="0" applyFont="1" applyBorder="1" applyAlignment="1" applyProtection="1">
      <alignment horizontal="left" vertical="center" wrapText="1" indent="1"/>
      <protection/>
    </xf>
    <xf numFmtId="0" fontId="3" fillId="0" borderId="66" xfId="0" applyFont="1" applyBorder="1" applyAlignment="1" applyProtection="1">
      <alignment horizontal="left" vertical="center" wrapText="1"/>
      <protection/>
    </xf>
    <xf numFmtId="0" fontId="3" fillId="0" borderId="66" xfId="0" applyFont="1" applyBorder="1" applyAlignment="1" applyProtection="1" quotePrefix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3" fontId="5" fillId="6" borderId="25" xfId="21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3" fontId="5" fillId="0" borderId="24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5" fillId="0" borderId="69" xfId="21" applyNumberFormat="1" applyFont="1" applyBorder="1" applyAlignment="1">
      <alignment/>
    </xf>
    <xf numFmtId="166" fontId="5" fillId="0" borderId="10" xfId="21" applyNumberFormat="1" applyFont="1" applyBorder="1" applyAlignment="1">
      <alignment/>
    </xf>
    <xf numFmtId="166" fontId="5" fillId="0" borderId="19" xfId="21" applyNumberFormat="1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4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39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6.00390625" style="92" customWidth="1"/>
    <col min="2" max="2" width="9.7109375" style="92" customWidth="1"/>
    <col min="3" max="3" width="10.57421875" style="92" customWidth="1"/>
    <col min="4" max="4" width="10.28125" style="92" customWidth="1"/>
    <col min="5" max="5" width="10.00390625" style="92" customWidth="1"/>
    <col min="6" max="6" width="9.57421875" style="92" customWidth="1"/>
    <col min="7" max="9" width="9.8515625" style="92" customWidth="1"/>
    <col min="10" max="10" width="9.00390625" style="92" customWidth="1"/>
    <col min="11" max="16384" width="9.140625" style="92" customWidth="1"/>
  </cols>
  <sheetData>
    <row r="1" spans="1:10" ht="12">
      <c r="A1" s="446" t="s">
        <v>0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 ht="12">
      <c r="A2" s="448" t="s">
        <v>145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0" ht="12">
      <c r="A3" s="273"/>
      <c r="B3" s="139"/>
      <c r="C3" s="139"/>
      <c r="D3" s="139"/>
      <c r="E3" s="139"/>
      <c r="F3" s="139"/>
      <c r="G3" s="139"/>
      <c r="H3" s="139"/>
      <c r="I3" s="139"/>
      <c r="J3" s="139"/>
    </row>
    <row r="4" spans="1:8" ht="12">
      <c r="A4" s="110" t="s">
        <v>22</v>
      </c>
      <c r="B4" s="94"/>
      <c r="C4" s="94"/>
      <c r="D4" s="94"/>
      <c r="E4" s="94"/>
      <c r="F4" s="94"/>
      <c r="G4" s="94"/>
      <c r="H4" s="94"/>
    </row>
    <row r="5" spans="2:8" ht="12">
      <c r="B5" s="111"/>
      <c r="C5" s="111"/>
      <c r="D5" s="111"/>
      <c r="E5" s="111"/>
      <c r="F5" s="111"/>
      <c r="G5" s="111"/>
      <c r="H5" s="111"/>
    </row>
    <row r="6" spans="1:10" ht="25.5" customHeight="1">
      <c r="A6" s="444" t="s">
        <v>1</v>
      </c>
      <c r="B6" s="439" t="s">
        <v>13</v>
      </c>
      <c r="C6" s="440"/>
      <c r="D6" s="440"/>
      <c r="E6" s="439" t="s">
        <v>16</v>
      </c>
      <c r="F6" s="440"/>
      <c r="G6" s="441"/>
      <c r="H6" s="440" t="s">
        <v>2</v>
      </c>
      <c r="I6" s="440"/>
      <c r="J6" s="441"/>
    </row>
    <row r="7" spans="1:10" ht="25.5" customHeight="1">
      <c r="A7" s="445"/>
      <c r="B7" s="98">
        <v>2000</v>
      </c>
      <c r="C7" s="6">
        <v>2001</v>
      </c>
      <c r="D7" s="99" t="s">
        <v>17</v>
      </c>
      <c r="E7" s="98">
        <v>2000</v>
      </c>
      <c r="F7" s="6">
        <v>2001</v>
      </c>
      <c r="G7" s="100" t="s">
        <v>17</v>
      </c>
      <c r="H7" s="98">
        <v>2000</v>
      </c>
      <c r="I7" s="6">
        <v>2001</v>
      </c>
      <c r="J7" s="101" t="s">
        <v>17</v>
      </c>
    </row>
    <row r="8" spans="1:10" ht="12">
      <c r="A8" s="102" t="s">
        <v>4</v>
      </c>
      <c r="B8" s="112">
        <v>81663</v>
      </c>
      <c r="C8" s="113">
        <v>83522</v>
      </c>
      <c r="D8" s="103">
        <f aca="true" t="shared" si="0" ref="D8:D17">(C8-B8)/B8</f>
        <v>0.02276428737616791</v>
      </c>
      <c r="E8" s="114">
        <v>5659</v>
      </c>
      <c r="F8" s="115">
        <v>6568</v>
      </c>
      <c r="G8" s="104">
        <f aca="true" t="shared" si="1" ref="G8:G17">(F8-E8)/E8</f>
        <v>0.1606290864110267</v>
      </c>
      <c r="H8" s="116">
        <f>SUM(B8+E8)</f>
        <v>87322</v>
      </c>
      <c r="I8" s="115">
        <f>SUM(C8+F8)</f>
        <v>90090</v>
      </c>
      <c r="J8" s="104">
        <f aca="true" t="shared" si="2" ref="J8:J17">(I8-H8)/H8</f>
        <v>0.03169877006939832</v>
      </c>
    </row>
    <row r="9" spans="1:10" ht="12">
      <c r="A9" s="333" t="s">
        <v>8</v>
      </c>
      <c r="B9" s="117">
        <v>1209</v>
      </c>
      <c r="C9" s="118">
        <v>580</v>
      </c>
      <c r="D9" s="106">
        <f>(C9-B9)/B9</f>
        <v>-0.5202646815550042</v>
      </c>
      <c r="E9" s="119"/>
      <c r="F9" s="120"/>
      <c r="G9" s="107"/>
      <c r="H9" s="121">
        <f>SUM(B9+E9)</f>
        <v>1209</v>
      </c>
      <c r="I9" s="122">
        <f>SUM(C9+F9)</f>
        <v>580</v>
      </c>
      <c r="J9" s="107">
        <f>(I9-H9)/H9</f>
        <v>-0.5202646815550042</v>
      </c>
    </row>
    <row r="10" spans="1:10" ht="12">
      <c r="A10" s="105" t="s">
        <v>5</v>
      </c>
      <c r="B10" s="117">
        <v>15476</v>
      </c>
      <c r="C10" s="118">
        <v>16384</v>
      </c>
      <c r="D10" s="106">
        <f t="shared" si="0"/>
        <v>0.058671491341431896</v>
      </c>
      <c r="E10" s="119">
        <v>9240</v>
      </c>
      <c r="F10" s="120">
        <v>8127</v>
      </c>
      <c r="G10" s="107">
        <f t="shared" si="1"/>
        <v>-0.12045454545454545</v>
      </c>
      <c r="H10" s="121">
        <f aca="true" t="shared" si="3" ref="H10:I16">SUM(B10+E10)</f>
        <v>24716</v>
      </c>
      <c r="I10" s="122">
        <f t="shared" si="3"/>
        <v>24511</v>
      </c>
      <c r="J10" s="107">
        <f t="shared" si="2"/>
        <v>-0.008294222366078654</v>
      </c>
    </row>
    <row r="11" spans="1:10" ht="12">
      <c r="A11" s="105" t="s">
        <v>6</v>
      </c>
      <c r="B11" s="117">
        <v>7914</v>
      </c>
      <c r="C11" s="118">
        <v>8402</v>
      </c>
      <c r="D11" s="106">
        <f t="shared" si="0"/>
        <v>0.06166287591609806</v>
      </c>
      <c r="E11" s="119">
        <v>8074</v>
      </c>
      <c r="F11" s="120">
        <v>9039</v>
      </c>
      <c r="G11" s="107">
        <f t="shared" si="1"/>
        <v>0.11951944513252415</v>
      </c>
      <c r="H11" s="121">
        <f t="shared" si="3"/>
        <v>15988</v>
      </c>
      <c r="I11" s="122">
        <f t="shared" si="3"/>
        <v>17441</v>
      </c>
      <c r="J11" s="107">
        <f t="shared" si="2"/>
        <v>0.09088066049537152</v>
      </c>
    </row>
    <row r="12" spans="1:10" ht="12">
      <c r="A12" s="105" t="s">
        <v>7</v>
      </c>
      <c r="B12" s="117">
        <v>5194</v>
      </c>
      <c r="C12" s="118">
        <v>5773</v>
      </c>
      <c r="D12" s="106">
        <f t="shared" si="0"/>
        <v>0.11147477859068156</v>
      </c>
      <c r="E12" s="119">
        <v>1280</v>
      </c>
      <c r="F12" s="120">
        <v>1638</v>
      </c>
      <c r="G12" s="107">
        <f t="shared" si="1"/>
        <v>0.2796875</v>
      </c>
      <c r="H12" s="121">
        <f t="shared" si="3"/>
        <v>6474</v>
      </c>
      <c r="I12" s="122">
        <f t="shared" si="3"/>
        <v>7411</v>
      </c>
      <c r="J12" s="107">
        <f t="shared" si="2"/>
        <v>0.14473277726289774</v>
      </c>
    </row>
    <row r="13" spans="1:10" ht="12">
      <c r="A13" s="105" t="s">
        <v>18</v>
      </c>
      <c r="B13" s="117"/>
      <c r="D13" s="106"/>
      <c r="E13" s="119">
        <v>9917</v>
      </c>
      <c r="F13" s="118">
        <v>10459.5</v>
      </c>
      <c r="G13" s="107">
        <f t="shared" si="1"/>
        <v>0.05470404356156096</v>
      </c>
      <c r="H13" s="121">
        <f t="shared" si="3"/>
        <v>9917</v>
      </c>
      <c r="I13" s="122">
        <f t="shared" si="3"/>
        <v>10459.5</v>
      </c>
      <c r="J13" s="107">
        <f t="shared" si="2"/>
        <v>0.05470404356156096</v>
      </c>
    </row>
    <row r="14" spans="1:10" ht="12">
      <c r="A14" s="108" t="s">
        <v>19</v>
      </c>
      <c r="B14" s="117">
        <v>5265</v>
      </c>
      <c r="C14" s="118">
        <v>5184</v>
      </c>
      <c r="D14" s="106">
        <f>(C14-B14)/B14</f>
        <v>-0.015384615384615385</v>
      </c>
      <c r="E14" s="119"/>
      <c r="F14" s="120"/>
      <c r="G14" s="107"/>
      <c r="H14" s="121">
        <f>SUM(B14+E14)</f>
        <v>5265</v>
      </c>
      <c r="I14" s="122">
        <f>SUM(C14+F14)</f>
        <v>5184</v>
      </c>
      <c r="J14" s="107">
        <f>(I14-H14)/H14</f>
        <v>-0.015384615384615385</v>
      </c>
    </row>
    <row r="15" spans="1:10" ht="12">
      <c r="A15" s="105" t="s">
        <v>11</v>
      </c>
      <c r="B15" s="117">
        <v>3379</v>
      </c>
      <c r="C15" s="118">
        <v>4364</v>
      </c>
      <c r="D15" s="106">
        <f>(C15-B15)/B15</f>
        <v>0.2915063628292394</v>
      </c>
      <c r="E15" s="119">
        <v>2737</v>
      </c>
      <c r="F15" s="120">
        <v>2627</v>
      </c>
      <c r="G15" s="107">
        <f t="shared" si="1"/>
        <v>-0.0401899890390939</v>
      </c>
      <c r="H15" s="121">
        <f t="shared" si="3"/>
        <v>6116</v>
      </c>
      <c r="I15" s="122">
        <f t="shared" si="3"/>
        <v>6991</v>
      </c>
      <c r="J15" s="107">
        <f t="shared" si="2"/>
        <v>0.14306736429038588</v>
      </c>
    </row>
    <row r="16" spans="1:10" ht="12">
      <c r="A16" s="123" t="s">
        <v>21</v>
      </c>
      <c r="B16" s="124">
        <v>15</v>
      </c>
      <c r="C16" s="125">
        <v>24</v>
      </c>
      <c r="D16" s="106">
        <f t="shared" si="0"/>
        <v>0.6</v>
      </c>
      <c r="E16" s="126"/>
      <c r="F16" s="127"/>
      <c r="G16" s="128"/>
      <c r="H16" s="129">
        <f t="shared" si="3"/>
        <v>15</v>
      </c>
      <c r="I16" s="130">
        <f t="shared" si="3"/>
        <v>24</v>
      </c>
      <c r="J16" s="107">
        <f t="shared" si="2"/>
        <v>0.6</v>
      </c>
    </row>
    <row r="17" spans="1:10" ht="12">
      <c r="A17" s="131" t="s">
        <v>15</v>
      </c>
      <c r="B17" s="132">
        <f>SUM(B8:B16)</f>
        <v>120115</v>
      </c>
      <c r="C17" s="133">
        <f>SUM(C8:C16)</f>
        <v>124233</v>
      </c>
      <c r="D17" s="134">
        <f t="shared" si="0"/>
        <v>0.034283811347458684</v>
      </c>
      <c r="E17" s="135">
        <f>SUM(E8:E16)</f>
        <v>36907</v>
      </c>
      <c r="F17" s="136">
        <f>SUM(F8:F16)</f>
        <v>38458.5</v>
      </c>
      <c r="G17" s="109">
        <f t="shared" si="1"/>
        <v>0.04203809575419297</v>
      </c>
      <c r="H17" s="137">
        <f>SUM(H8:H16)</f>
        <v>157022</v>
      </c>
      <c r="I17" s="138">
        <f>SUM(I8:I16)</f>
        <v>162691.5</v>
      </c>
      <c r="J17" s="109">
        <f t="shared" si="2"/>
        <v>0.03610640547184471</v>
      </c>
    </row>
    <row r="18" spans="1:10" ht="12">
      <c r="A18" s="358"/>
      <c r="B18" s="398"/>
      <c r="C18" s="399"/>
      <c r="D18" s="400"/>
      <c r="E18" s="401"/>
      <c r="F18" s="401"/>
      <c r="G18" s="400"/>
      <c r="H18" s="401"/>
      <c r="I18" s="401"/>
      <c r="J18" s="400"/>
    </row>
    <row r="19" ht="12">
      <c r="A19" s="13" t="s">
        <v>14</v>
      </c>
    </row>
    <row r="20" spans="1:10" ht="12">
      <c r="A20" s="447" t="s">
        <v>143</v>
      </c>
      <c r="B20" s="447"/>
      <c r="C20" s="447"/>
      <c r="D20" s="447"/>
      <c r="E20" s="447"/>
      <c r="F20" s="447"/>
      <c r="G20" s="447"/>
      <c r="H20" s="447"/>
      <c r="I20" s="447"/>
      <c r="J20" s="447"/>
    </row>
    <row r="21" spans="1:10" ht="27" customHeight="1">
      <c r="A21" s="453" t="s">
        <v>159</v>
      </c>
      <c r="B21" s="431"/>
      <c r="C21" s="431"/>
      <c r="D21" s="431"/>
      <c r="E21" s="431"/>
      <c r="F21" s="431"/>
      <c r="G21" s="431"/>
      <c r="H21" s="431"/>
      <c r="I21" s="431"/>
      <c r="J21" s="431"/>
    </row>
    <row r="22" spans="1:10" ht="12.75" thickBot="1">
      <c r="A22" s="323"/>
      <c r="B22" s="356"/>
      <c r="C22" s="356"/>
      <c r="D22" s="356"/>
      <c r="E22" s="356"/>
      <c r="F22" s="356"/>
      <c r="G22" s="356"/>
      <c r="H22" s="356"/>
      <c r="I22" s="356"/>
      <c r="J22" s="356"/>
    </row>
    <row r="23" spans="1:10" ht="12">
      <c r="A23" s="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2">
      <c r="A24" s="327" t="s">
        <v>160</v>
      </c>
      <c r="B24" s="139"/>
      <c r="C24" s="139"/>
      <c r="D24" s="139"/>
      <c r="E24" s="139"/>
      <c r="F24" s="139"/>
      <c r="G24" s="139"/>
      <c r="H24" s="139"/>
      <c r="I24" s="139"/>
      <c r="J24" s="139"/>
    </row>
    <row r="25" ht="12">
      <c r="B25" s="348"/>
    </row>
    <row r="26" spans="1:9" s="327" customFormat="1" ht="25.5" customHeight="1">
      <c r="A26" s="442" t="s">
        <v>166</v>
      </c>
      <c r="B26" s="449" t="s">
        <v>13</v>
      </c>
      <c r="C26" s="450"/>
      <c r="D26" s="449" t="s">
        <v>165</v>
      </c>
      <c r="E26" s="450"/>
      <c r="F26" s="451" t="s">
        <v>18</v>
      </c>
      <c r="G26" s="452"/>
      <c r="H26" s="449" t="s">
        <v>2</v>
      </c>
      <c r="I26" s="450"/>
    </row>
    <row r="27" spans="1:9" s="327" customFormat="1" ht="24">
      <c r="A27" s="443"/>
      <c r="B27" s="420" t="s">
        <v>161</v>
      </c>
      <c r="C27" s="421" t="s">
        <v>162</v>
      </c>
      <c r="D27" s="420" t="s">
        <v>161</v>
      </c>
      <c r="E27" s="422" t="s">
        <v>162</v>
      </c>
      <c r="F27" s="423" t="s">
        <v>161</v>
      </c>
      <c r="G27" s="424" t="s">
        <v>162</v>
      </c>
      <c r="H27" s="420" t="s">
        <v>161</v>
      </c>
      <c r="I27" s="422" t="s">
        <v>162</v>
      </c>
    </row>
    <row r="28" spans="1:9" ht="12">
      <c r="A28" s="425">
        <v>1</v>
      </c>
      <c r="B28" s="349">
        <v>38</v>
      </c>
      <c r="C28" s="354">
        <v>0.0036422888910188824</v>
      </c>
      <c r="D28" s="349">
        <v>221</v>
      </c>
      <c r="E28" s="352">
        <v>0.04933035714285714</v>
      </c>
      <c r="F28" s="350">
        <v>1</v>
      </c>
      <c r="G28" s="357">
        <v>0.0012004801920768306</v>
      </c>
      <c r="H28" s="336">
        <v>260</v>
      </c>
      <c r="I28" s="352">
        <v>0.016512130064778356</v>
      </c>
    </row>
    <row r="29" spans="1:9" ht="12">
      <c r="A29" s="426">
        <v>2</v>
      </c>
      <c r="B29" s="276">
        <v>46</v>
      </c>
      <c r="C29" s="355">
        <v>0.0036422888910188824</v>
      </c>
      <c r="D29" s="276">
        <v>142</v>
      </c>
      <c r="E29" s="353">
        <v>0.0810267857142857</v>
      </c>
      <c r="F29" s="351">
        <v>1</v>
      </c>
      <c r="G29" s="332">
        <v>0.0024009603841536613</v>
      </c>
      <c r="H29" s="117">
        <v>189</v>
      </c>
      <c r="I29" s="353">
        <v>0.028515178458021085</v>
      </c>
    </row>
    <row r="30" spans="1:9" ht="12">
      <c r="A30" s="426">
        <v>3</v>
      </c>
      <c r="B30" s="276">
        <v>360</v>
      </c>
      <c r="C30" s="355">
        <v>0.0080513754433049</v>
      </c>
      <c r="D30" s="276">
        <v>795</v>
      </c>
      <c r="E30" s="353">
        <v>0.2584821428571429</v>
      </c>
      <c r="F30" s="351">
        <v>6</v>
      </c>
      <c r="G30" s="332">
        <v>0.009603841536614645</v>
      </c>
      <c r="H30" s="117">
        <v>1161</v>
      </c>
      <c r="I30" s="353">
        <v>0.10224819001651213</v>
      </c>
    </row>
    <row r="31" spans="1:9" ht="12">
      <c r="A31" s="426">
        <v>4</v>
      </c>
      <c r="B31" s="276">
        <v>772</v>
      </c>
      <c r="C31" s="355">
        <v>0.04255727020032589</v>
      </c>
      <c r="D31" s="276">
        <v>724</v>
      </c>
      <c r="E31" s="353">
        <v>0.4200892857142857</v>
      </c>
      <c r="F31" s="351">
        <v>2</v>
      </c>
      <c r="G31" s="332">
        <v>0.012004801920768306</v>
      </c>
      <c r="H31" s="117">
        <v>1498</v>
      </c>
      <c r="I31" s="353">
        <v>0.1973834624666582</v>
      </c>
    </row>
    <row r="32" spans="1:9" ht="12">
      <c r="A32" s="426">
        <v>5</v>
      </c>
      <c r="B32" s="276">
        <v>122</v>
      </c>
      <c r="C32" s="355">
        <v>0.11655324451260424</v>
      </c>
      <c r="D32" s="276">
        <v>196</v>
      </c>
      <c r="E32" s="353">
        <v>0.46383928571428573</v>
      </c>
      <c r="F32" s="351">
        <v>1</v>
      </c>
      <c r="G32" s="332">
        <v>0.013205282112845136</v>
      </c>
      <c r="H32" s="117">
        <v>319</v>
      </c>
      <c r="I32" s="353">
        <v>0.2176425758922901</v>
      </c>
    </row>
    <row r="33" spans="1:9" ht="12">
      <c r="A33" s="426">
        <v>6</v>
      </c>
      <c r="B33" s="276">
        <v>348</v>
      </c>
      <c r="C33" s="355">
        <v>0.12824690884692802</v>
      </c>
      <c r="D33" s="276">
        <v>512</v>
      </c>
      <c r="E33" s="353">
        <v>0.578125</v>
      </c>
      <c r="F33" s="351">
        <v>6</v>
      </c>
      <c r="G33" s="332">
        <v>0.02040816326530612</v>
      </c>
      <c r="H33" s="117">
        <v>866</v>
      </c>
      <c r="I33" s="353">
        <v>0.2726406706465134</v>
      </c>
    </row>
    <row r="34" spans="1:9" ht="12">
      <c r="A34" s="426">
        <v>7</v>
      </c>
      <c r="B34" s="276">
        <v>467</v>
      </c>
      <c r="C34" s="355">
        <v>0.16160260711204832</v>
      </c>
      <c r="D34" s="276">
        <v>302</v>
      </c>
      <c r="E34" s="353">
        <v>0.6455357142857143</v>
      </c>
      <c r="F34" s="351">
        <v>10</v>
      </c>
      <c r="G34" s="332">
        <v>0.03241296518607443</v>
      </c>
      <c r="H34" s="117">
        <v>779</v>
      </c>
      <c r="I34" s="353">
        <v>0.32211355264829167</v>
      </c>
    </row>
    <row r="35" spans="1:9" ht="12">
      <c r="A35" s="426">
        <v>8</v>
      </c>
      <c r="B35" s="276">
        <v>662</v>
      </c>
      <c r="C35" s="355">
        <v>0.20636442058851723</v>
      </c>
      <c r="D35" s="276">
        <v>474</v>
      </c>
      <c r="E35" s="429">
        <v>0.7513392857142858</v>
      </c>
      <c r="F35" s="351">
        <v>13</v>
      </c>
      <c r="G35" s="430">
        <v>0.04801920768307323</v>
      </c>
      <c r="H35" s="117">
        <v>1149</v>
      </c>
      <c r="I35" s="353">
        <v>0.39508446589610063</v>
      </c>
    </row>
    <row r="36" spans="1:9" ht="12">
      <c r="A36" s="426">
        <v>9</v>
      </c>
      <c r="B36" s="276">
        <v>245</v>
      </c>
      <c r="C36" s="355">
        <v>0.2698169270583725</v>
      </c>
      <c r="D36" s="276">
        <v>357</v>
      </c>
      <c r="E36" s="353">
        <v>0.8310267857142858</v>
      </c>
      <c r="F36" s="351">
        <v>137</v>
      </c>
      <c r="G36" s="332">
        <v>0.21248499399759901</v>
      </c>
      <c r="H36" s="117">
        <v>739</v>
      </c>
      <c r="I36" s="353">
        <v>0.4420170201956053</v>
      </c>
    </row>
    <row r="37" spans="1:9" ht="12">
      <c r="A37" s="426">
        <v>10</v>
      </c>
      <c r="B37" s="276">
        <v>287</v>
      </c>
      <c r="C37" s="355">
        <v>0.29330010543467844</v>
      </c>
      <c r="D37" s="276">
        <v>141</v>
      </c>
      <c r="E37" s="353">
        <v>0.8625</v>
      </c>
      <c r="F37" s="351">
        <v>47</v>
      </c>
      <c r="G37" s="332">
        <v>0.2689075630252101</v>
      </c>
      <c r="H37" s="117">
        <v>475</v>
      </c>
      <c r="I37" s="353">
        <v>0.4721834116601042</v>
      </c>
    </row>
    <row r="38" spans="1:9" ht="12">
      <c r="A38" s="426">
        <v>11</v>
      </c>
      <c r="B38" s="276">
        <v>292</v>
      </c>
      <c r="C38" s="428">
        <v>0.3208089715326368</v>
      </c>
      <c r="D38" s="276">
        <v>96</v>
      </c>
      <c r="E38" s="353">
        <v>0.8839285714285715</v>
      </c>
      <c r="F38" s="351">
        <v>66</v>
      </c>
      <c r="G38" s="332">
        <v>0.3481392557022809</v>
      </c>
      <c r="H38" s="117">
        <v>454</v>
      </c>
      <c r="I38" s="353">
        <v>0.5010161310809095</v>
      </c>
    </row>
    <row r="39" spans="1:9" ht="12">
      <c r="A39" s="426">
        <v>12</v>
      </c>
      <c r="B39" s="117">
        <v>1488</v>
      </c>
      <c r="C39" s="355">
        <v>0.34879708616888716</v>
      </c>
      <c r="D39" s="276">
        <v>243</v>
      </c>
      <c r="E39" s="353">
        <v>0.9381696428571429</v>
      </c>
      <c r="F39" s="351">
        <v>55</v>
      </c>
      <c r="G39" s="332">
        <v>0.4141656662665066</v>
      </c>
      <c r="H39" s="117">
        <v>1786</v>
      </c>
      <c r="I39" s="353">
        <v>0.6144417629874255</v>
      </c>
    </row>
    <row r="40" spans="1:9" ht="12">
      <c r="A40" s="426">
        <v>13</v>
      </c>
      <c r="B40" s="117">
        <v>941</v>
      </c>
      <c r="C40" s="355">
        <v>0.4914214511645739</v>
      </c>
      <c r="D40" s="276">
        <v>57</v>
      </c>
      <c r="E40" s="353">
        <v>0.9508928571428572</v>
      </c>
      <c r="F40" s="351">
        <v>59</v>
      </c>
      <c r="G40" s="332">
        <v>0.4849939975990396</v>
      </c>
      <c r="H40" s="117">
        <v>1057</v>
      </c>
      <c r="I40" s="353">
        <v>0.6815699225200051</v>
      </c>
    </row>
    <row r="41" spans="1:9" ht="12">
      <c r="A41" s="426">
        <v>14</v>
      </c>
      <c r="B41" s="117">
        <v>886</v>
      </c>
      <c r="C41" s="355">
        <v>0.5816160260711205</v>
      </c>
      <c r="D41" s="276">
        <v>40</v>
      </c>
      <c r="E41" s="353">
        <v>0.9598214285714286</v>
      </c>
      <c r="F41" s="351">
        <v>64</v>
      </c>
      <c r="G41" s="332">
        <v>0.5618247298919568</v>
      </c>
      <c r="H41" s="117">
        <v>990</v>
      </c>
      <c r="I41" s="353">
        <v>0.7444430331512766</v>
      </c>
    </row>
    <row r="42" spans="1:9" ht="12">
      <c r="A42" s="426">
        <v>15</v>
      </c>
      <c r="B42" s="117">
        <v>940</v>
      </c>
      <c r="C42" s="355">
        <v>0.6665388670564555</v>
      </c>
      <c r="D42" s="276">
        <v>130</v>
      </c>
      <c r="E42" s="353">
        <v>0.9888392857142857</v>
      </c>
      <c r="F42" s="351">
        <v>267</v>
      </c>
      <c r="G42" s="332">
        <v>0.8823529411764706</v>
      </c>
      <c r="H42" s="117">
        <v>1337</v>
      </c>
      <c r="I42" s="353">
        <v>0.8293534865997714</v>
      </c>
    </row>
    <row r="43" spans="1:9" ht="12">
      <c r="A43" s="426">
        <v>16</v>
      </c>
      <c r="B43" s="117">
        <v>1197</v>
      </c>
      <c r="C43" s="355">
        <v>0.7566375922553437</v>
      </c>
      <c r="D43" s="276">
        <v>40</v>
      </c>
      <c r="E43" s="353">
        <v>0.9977678571428571</v>
      </c>
      <c r="F43" s="351">
        <v>62</v>
      </c>
      <c r="G43" s="332">
        <v>0.9567827130852341</v>
      </c>
      <c r="H43" s="117">
        <v>1299</v>
      </c>
      <c r="I43" s="353">
        <v>0.9118506287311063</v>
      </c>
    </row>
    <row r="44" spans="1:9" ht="12">
      <c r="A44" s="426">
        <v>17</v>
      </c>
      <c r="B44" s="276">
        <v>647</v>
      </c>
      <c r="C44" s="355">
        <v>0.8713696923224384</v>
      </c>
      <c r="D44" s="276">
        <v>8</v>
      </c>
      <c r="E44" s="353">
        <v>0.9995535714285714</v>
      </c>
      <c r="F44" s="351">
        <v>28</v>
      </c>
      <c r="G44" s="332">
        <v>0.9903961584633854</v>
      </c>
      <c r="H44" s="117">
        <v>683</v>
      </c>
      <c r="I44" s="353">
        <v>0.9552267242474279</v>
      </c>
    </row>
    <row r="45" spans="1:9" ht="12">
      <c r="A45" s="426">
        <v>18</v>
      </c>
      <c r="B45" s="276">
        <v>412</v>
      </c>
      <c r="C45" s="355">
        <v>0.9333844531774178</v>
      </c>
      <c r="D45" s="276">
        <v>2</v>
      </c>
      <c r="E45" s="353">
        <v>1</v>
      </c>
      <c r="F45" s="351">
        <v>5</v>
      </c>
      <c r="G45" s="332">
        <v>0.9963985594237695</v>
      </c>
      <c r="H45" s="117">
        <v>419</v>
      </c>
      <c r="I45" s="353">
        <v>0.9818366569287438</v>
      </c>
    </row>
    <row r="46" spans="1:9" ht="12">
      <c r="A46" s="426">
        <v>19</v>
      </c>
      <c r="B46" s="276">
        <v>148</v>
      </c>
      <c r="C46" s="355">
        <v>0.9728745327326752</v>
      </c>
      <c r="D46" s="276"/>
      <c r="E46" s="328"/>
      <c r="F46" s="351">
        <v>1</v>
      </c>
      <c r="G46" s="332">
        <v>0.9975990396158464</v>
      </c>
      <c r="H46" s="117">
        <v>149</v>
      </c>
      <c r="I46" s="353">
        <v>0.9912993776197129</v>
      </c>
    </row>
    <row r="47" spans="1:9" ht="12">
      <c r="A47" s="426">
        <v>20</v>
      </c>
      <c r="B47" s="276">
        <v>77</v>
      </c>
      <c r="C47" s="355">
        <v>0.9870602894661171</v>
      </c>
      <c r="D47" s="276"/>
      <c r="E47" s="328"/>
      <c r="F47" s="351">
        <v>1</v>
      </c>
      <c r="G47" s="332">
        <v>0.9987995198079233</v>
      </c>
      <c r="H47" s="117">
        <v>78</v>
      </c>
      <c r="I47" s="353">
        <v>0.9962530166391463</v>
      </c>
    </row>
    <row r="48" spans="1:9" ht="12">
      <c r="A48" s="426">
        <v>21</v>
      </c>
      <c r="B48" s="276">
        <v>26</v>
      </c>
      <c r="C48" s="355">
        <v>0.9944407169558133</v>
      </c>
      <c r="D48" s="276"/>
      <c r="E48" s="328"/>
      <c r="F48" s="351"/>
      <c r="G48" s="332"/>
      <c r="H48" s="117">
        <v>26</v>
      </c>
      <c r="I48" s="353">
        <v>0.9979042296456242</v>
      </c>
    </row>
    <row r="49" spans="1:9" ht="12">
      <c r="A49" s="426">
        <v>22</v>
      </c>
      <c r="B49" s="276">
        <v>12</v>
      </c>
      <c r="C49" s="355">
        <v>0.9969328093549314</v>
      </c>
      <c r="D49" s="276"/>
      <c r="E49" s="328"/>
      <c r="F49" s="351">
        <v>1</v>
      </c>
      <c r="G49" s="332">
        <v>1</v>
      </c>
      <c r="H49" s="117">
        <v>13</v>
      </c>
      <c r="I49" s="353">
        <v>0.9987298361488631</v>
      </c>
    </row>
    <row r="50" spans="1:9" ht="12">
      <c r="A50" s="426">
        <v>23</v>
      </c>
      <c r="B50" s="276">
        <v>8</v>
      </c>
      <c r="C50" s="355">
        <v>0.9980830058468322</v>
      </c>
      <c r="D50" s="276"/>
      <c r="E50" s="328"/>
      <c r="F50" s="351"/>
      <c r="G50" s="331"/>
      <c r="H50" s="117">
        <v>8</v>
      </c>
      <c r="I50" s="353">
        <v>0.9992379016893178</v>
      </c>
    </row>
    <row r="51" spans="1:9" ht="12">
      <c r="A51" s="426">
        <v>24</v>
      </c>
      <c r="B51" s="276">
        <v>9</v>
      </c>
      <c r="C51" s="355">
        <v>0.9988498035080993</v>
      </c>
      <c r="D51" s="276"/>
      <c r="E51" s="328"/>
      <c r="F51" s="351"/>
      <c r="G51" s="331"/>
      <c r="H51" s="117">
        <v>9</v>
      </c>
      <c r="I51" s="353">
        <v>0.9998094754223293</v>
      </c>
    </row>
    <row r="52" spans="1:9" ht="12">
      <c r="A52" s="426" t="s">
        <v>155</v>
      </c>
      <c r="B52" s="276">
        <v>3</v>
      </c>
      <c r="C52" s="355">
        <v>0.9997124508770248</v>
      </c>
      <c r="D52" s="276"/>
      <c r="E52" s="328"/>
      <c r="F52" s="351"/>
      <c r="G52" s="331"/>
      <c r="H52" s="117">
        <v>3</v>
      </c>
      <c r="I52" s="353">
        <v>1</v>
      </c>
    </row>
    <row r="53" spans="1:9" s="327" customFormat="1" ht="12">
      <c r="A53" s="427" t="s">
        <v>15</v>
      </c>
      <c r="B53" s="414">
        <f>SUM(B28:B52)</f>
        <v>10433</v>
      </c>
      <c r="C53" s="415"/>
      <c r="D53" s="414">
        <f>SUM(D28:D52)</f>
        <v>4480</v>
      </c>
      <c r="E53" s="416"/>
      <c r="F53" s="417">
        <f>SUM(F28:F52)</f>
        <v>833</v>
      </c>
      <c r="G53" s="418"/>
      <c r="H53" s="414">
        <f>SUM(H28:H52)</f>
        <v>15746</v>
      </c>
      <c r="I53" s="419"/>
    </row>
    <row r="55" ht="12">
      <c r="A55" s="92" t="s">
        <v>167</v>
      </c>
    </row>
  </sheetData>
  <mergeCells count="13">
    <mergeCell ref="A1:J1"/>
    <mergeCell ref="A2:J2"/>
    <mergeCell ref="B26:C26"/>
    <mergeCell ref="D26:E26"/>
    <mergeCell ref="F26:G26"/>
    <mergeCell ref="H26:I26"/>
    <mergeCell ref="A20:J20"/>
    <mergeCell ref="A21:J21"/>
    <mergeCell ref="B6:D6"/>
    <mergeCell ref="E6:G6"/>
    <mergeCell ref="H6:J6"/>
    <mergeCell ref="A26:A27"/>
    <mergeCell ref="A6:A7"/>
  </mergeCells>
  <printOptions horizontalCentered="1"/>
  <pageMargins left="0.25" right="0.25" top="0.5" bottom="0.5" header="0.25" footer="0.25"/>
  <pageSetup firstPageNumber="3" useFirstPageNumber="1" horizontalDpi="600" verticalDpi="600" orientation="portrait" scale="95" r:id="rId1"/>
  <headerFooter alignWithMargins="0">
    <oddFooter>&amp;L11/15/01&amp;CPage 3&amp;ROffice of IRAA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="75" zoomScaleNormal="75" workbookViewId="0" topLeftCell="A6">
      <pane ySplit="2" topLeftCell="BM8" activePane="bottomLeft" state="frozen"/>
      <selection pane="topLeft" activeCell="A6" sqref="A6"/>
      <selection pane="bottomLeft" activeCell="A33" sqref="A33"/>
    </sheetView>
  </sheetViews>
  <sheetFormatPr defaultColWidth="9.140625" defaultRowHeight="12.75"/>
  <cols>
    <col min="1" max="1" width="48.8515625" style="2" bestFit="1" customWidth="1"/>
    <col min="2" max="2" width="11.421875" style="277" bestFit="1" customWidth="1"/>
    <col min="3" max="3" width="10.421875" style="277" bestFit="1" customWidth="1"/>
    <col min="4" max="4" width="8.7109375" style="92" bestFit="1" customWidth="1"/>
    <col min="5" max="5" width="11.421875" style="277" bestFit="1" customWidth="1"/>
    <col min="6" max="6" width="10.421875" style="277" customWidth="1"/>
    <col min="7" max="7" width="8.8515625" style="277" bestFit="1" customWidth="1"/>
    <col min="8" max="12" width="9.140625" style="2" hidden="1" customWidth="1"/>
    <col min="13" max="16384" width="9.140625" style="2" customWidth="1"/>
  </cols>
  <sheetData>
    <row r="1" spans="1:7" ht="12">
      <c r="A1" s="413" t="s">
        <v>0</v>
      </c>
      <c r="B1" s="2"/>
      <c r="C1" s="2"/>
      <c r="D1" s="2"/>
      <c r="E1" s="2"/>
      <c r="F1" s="2"/>
      <c r="G1" s="2"/>
    </row>
    <row r="2" spans="1:7" ht="12">
      <c r="A2" s="12" t="s">
        <v>145</v>
      </c>
      <c r="B2" s="2"/>
      <c r="C2" s="2"/>
      <c r="D2" s="2"/>
      <c r="E2" s="2"/>
      <c r="F2" s="2"/>
      <c r="G2" s="2"/>
    </row>
    <row r="3" spans="1:7" ht="12">
      <c r="A3" s="432" t="s">
        <v>23</v>
      </c>
      <c r="B3" s="432"/>
      <c r="C3" s="432"/>
      <c r="D3" s="432"/>
      <c r="E3" s="432"/>
      <c r="F3" s="432"/>
      <c r="G3" s="432"/>
    </row>
    <row r="4" spans="1:7" ht="12">
      <c r="A4" s="91" t="s">
        <v>24</v>
      </c>
      <c r="B4" s="4"/>
      <c r="C4" s="4"/>
      <c r="D4" s="2"/>
      <c r="E4" s="4"/>
      <c r="F4" s="4"/>
      <c r="G4" s="4"/>
    </row>
    <row r="5" spans="1:7" ht="12">
      <c r="A5" s="91"/>
      <c r="B5" s="4"/>
      <c r="C5" s="4"/>
      <c r="D5" s="2"/>
      <c r="E5" s="4"/>
      <c r="F5" s="4"/>
      <c r="G5" s="4"/>
    </row>
    <row r="6" spans="1:7" ht="12">
      <c r="A6" s="444" t="s">
        <v>116</v>
      </c>
      <c r="B6" s="434" t="s">
        <v>25</v>
      </c>
      <c r="C6" s="435"/>
      <c r="D6" s="436"/>
      <c r="E6" s="434" t="s">
        <v>26</v>
      </c>
      <c r="F6" s="435"/>
      <c r="G6" s="436"/>
    </row>
    <row r="7" spans="1:7" s="275" customFormat="1" ht="24">
      <c r="A7" s="433"/>
      <c r="B7" s="306" t="s">
        <v>27</v>
      </c>
      <c r="C7" s="140" t="s">
        <v>28</v>
      </c>
      <c r="D7" s="141" t="s">
        <v>29</v>
      </c>
      <c r="E7" s="142" t="s">
        <v>3</v>
      </c>
      <c r="F7" s="140" t="s">
        <v>16</v>
      </c>
      <c r="G7" s="141" t="s">
        <v>29</v>
      </c>
    </row>
    <row r="8" spans="1:7" ht="12">
      <c r="A8" s="143" t="s">
        <v>30</v>
      </c>
      <c r="B8" s="303"/>
      <c r="C8" s="304"/>
      <c r="D8" s="309"/>
      <c r="E8" s="308"/>
      <c r="F8" s="304"/>
      <c r="G8" s="305"/>
    </row>
    <row r="9" spans="1:7" ht="12">
      <c r="A9" s="144" t="s">
        <v>31</v>
      </c>
      <c r="B9" s="117">
        <v>1443</v>
      </c>
      <c r="C9" s="150"/>
      <c r="D9" s="310">
        <f>SUM(B9+C9)</f>
        <v>1443</v>
      </c>
      <c r="E9" s="170">
        <f aca="true" t="shared" si="0" ref="E9:F11">B9/15</f>
        <v>96.2</v>
      </c>
      <c r="F9" s="147"/>
      <c r="G9" s="148">
        <f>SUM(C9,B9)/15</f>
        <v>96.2</v>
      </c>
    </row>
    <row r="10" spans="1:7" ht="12">
      <c r="A10" s="144" t="s">
        <v>32</v>
      </c>
      <c r="B10" s="117">
        <v>3741</v>
      </c>
      <c r="C10" s="183">
        <v>50</v>
      </c>
      <c r="D10" s="310">
        <f>SUM(B10+C10)</f>
        <v>3791</v>
      </c>
      <c r="E10" s="170">
        <f t="shared" si="0"/>
        <v>249.4</v>
      </c>
      <c r="F10" s="147">
        <f t="shared" si="0"/>
        <v>3.3333333333333335</v>
      </c>
      <c r="G10" s="148">
        <f>SUM(C10,B10)/15</f>
        <v>252.73333333333332</v>
      </c>
    </row>
    <row r="11" spans="1:7" ht="12">
      <c r="A11" s="144" t="s">
        <v>4</v>
      </c>
      <c r="B11" s="117">
        <v>737</v>
      </c>
      <c r="C11" s="150"/>
      <c r="D11" s="310">
        <f>SUM(B11+C11)</f>
        <v>737</v>
      </c>
      <c r="E11" s="170">
        <f t="shared" si="0"/>
        <v>49.13333333333333</v>
      </c>
      <c r="F11" s="147"/>
      <c r="G11" s="148">
        <f>SUM(C11,B11)/15</f>
        <v>49.13333333333333</v>
      </c>
    </row>
    <row r="12" spans="1:7" ht="12">
      <c r="A12" s="144" t="s">
        <v>123</v>
      </c>
      <c r="B12" s="149"/>
      <c r="C12" s="150"/>
      <c r="D12" s="310"/>
      <c r="E12" s="170"/>
      <c r="F12" s="147"/>
      <c r="G12" s="148"/>
    </row>
    <row r="13" spans="1:7" ht="12">
      <c r="A13" s="151" t="s">
        <v>121</v>
      </c>
      <c r="B13" s="117">
        <v>4434</v>
      </c>
      <c r="C13" s="183">
        <v>478</v>
      </c>
      <c r="D13" s="310">
        <f aca="true" t="shared" si="1" ref="D13:D44">SUM(B13+C13)</f>
        <v>4912</v>
      </c>
      <c r="E13" s="170">
        <f aca="true" t="shared" si="2" ref="E13:F44">B13/15</f>
        <v>295.6</v>
      </c>
      <c r="F13" s="147">
        <f t="shared" si="2"/>
        <v>31.866666666666667</v>
      </c>
      <c r="G13" s="148">
        <f aca="true" t="shared" si="3" ref="G13:G44">SUM(C13,B13)/15</f>
        <v>327.46666666666664</v>
      </c>
    </row>
    <row r="14" spans="1:7" ht="12">
      <c r="A14" s="151" t="s">
        <v>156</v>
      </c>
      <c r="B14" s="117">
        <v>536</v>
      </c>
      <c r="C14" s="183">
        <v>16</v>
      </c>
      <c r="D14" s="310">
        <f t="shared" si="1"/>
        <v>552</v>
      </c>
      <c r="E14" s="170">
        <f t="shared" si="2"/>
        <v>35.733333333333334</v>
      </c>
      <c r="F14" s="147">
        <f t="shared" si="2"/>
        <v>1.0666666666666667</v>
      </c>
      <c r="G14" s="148">
        <f t="shared" si="3"/>
        <v>36.8</v>
      </c>
    </row>
    <row r="15" spans="1:7" ht="12">
      <c r="A15" s="151" t="s">
        <v>122</v>
      </c>
      <c r="B15" s="117">
        <v>1160</v>
      </c>
      <c r="C15" s="150"/>
      <c r="D15" s="310">
        <f t="shared" si="1"/>
        <v>1160</v>
      </c>
      <c r="E15" s="170">
        <f t="shared" si="2"/>
        <v>77.33333333333333</v>
      </c>
      <c r="F15" s="147"/>
      <c r="G15" s="148">
        <f t="shared" si="3"/>
        <v>77.33333333333333</v>
      </c>
    </row>
    <row r="16" spans="1:7" ht="12">
      <c r="A16" s="144" t="s">
        <v>33</v>
      </c>
      <c r="B16" s="149">
        <v>3016</v>
      </c>
      <c r="C16" s="183">
        <v>448</v>
      </c>
      <c r="D16" s="310">
        <f t="shared" si="1"/>
        <v>3464</v>
      </c>
      <c r="E16" s="170">
        <f t="shared" si="2"/>
        <v>201.06666666666666</v>
      </c>
      <c r="F16" s="147">
        <f t="shared" si="2"/>
        <v>29.866666666666667</v>
      </c>
      <c r="G16" s="148">
        <f t="shared" si="3"/>
        <v>230.93333333333334</v>
      </c>
    </row>
    <row r="17" spans="1:7" ht="12">
      <c r="A17" s="144" t="s">
        <v>34</v>
      </c>
      <c r="B17" s="149"/>
      <c r="C17" s="150"/>
      <c r="D17" s="310"/>
      <c r="E17" s="170"/>
      <c r="F17" s="147"/>
      <c r="G17" s="148"/>
    </row>
    <row r="18" spans="1:7" ht="12">
      <c r="A18" s="144" t="s">
        <v>35</v>
      </c>
      <c r="B18" s="117">
        <v>6296</v>
      </c>
      <c r="C18" s="183">
        <v>292</v>
      </c>
      <c r="D18" s="310">
        <f t="shared" si="1"/>
        <v>6588</v>
      </c>
      <c r="E18" s="170">
        <f t="shared" si="2"/>
        <v>419.73333333333335</v>
      </c>
      <c r="F18" s="147">
        <f t="shared" si="2"/>
        <v>19.466666666666665</v>
      </c>
      <c r="G18" s="148">
        <f t="shared" si="3"/>
        <v>439.2</v>
      </c>
    </row>
    <row r="19" spans="1:7" ht="12">
      <c r="A19" s="144" t="s">
        <v>36</v>
      </c>
      <c r="B19" s="117">
        <v>455</v>
      </c>
      <c r="C19" s="150"/>
      <c r="D19" s="310">
        <f t="shared" si="1"/>
        <v>455</v>
      </c>
      <c r="E19" s="170">
        <f t="shared" si="2"/>
        <v>30.333333333333332</v>
      </c>
      <c r="F19" s="147"/>
      <c r="G19" s="148">
        <f t="shared" si="3"/>
        <v>30.333333333333332</v>
      </c>
    </row>
    <row r="20" spans="1:7" ht="12">
      <c r="A20" s="144" t="s">
        <v>37</v>
      </c>
      <c r="B20" s="117">
        <v>2857</v>
      </c>
      <c r="C20" s="183">
        <v>264</v>
      </c>
      <c r="D20" s="310">
        <f t="shared" si="1"/>
        <v>3121</v>
      </c>
      <c r="E20" s="170">
        <f t="shared" si="2"/>
        <v>190.46666666666667</v>
      </c>
      <c r="F20" s="147">
        <f t="shared" si="2"/>
        <v>17.6</v>
      </c>
      <c r="G20" s="148">
        <f t="shared" si="3"/>
        <v>208.06666666666666</v>
      </c>
    </row>
    <row r="21" spans="1:7" ht="12">
      <c r="A21" s="144" t="s">
        <v>125</v>
      </c>
      <c r="B21" s="117">
        <v>12</v>
      </c>
      <c r="C21" s="150"/>
      <c r="D21" s="310">
        <f t="shared" si="1"/>
        <v>12</v>
      </c>
      <c r="E21" s="170">
        <f t="shared" si="2"/>
        <v>0.8</v>
      </c>
      <c r="F21" s="147"/>
      <c r="G21" s="148">
        <f t="shared" si="3"/>
        <v>0.8</v>
      </c>
    </row>
    <row r="22" spans="1:7" ht="12">
      <c r="A22" s="144" t="s">
        <v>38</v>
      </c>
      <c r="B22" s="117">
        <v>7641</v>
      </c>
      <c r="C22" s="183">
        <v>418</v>
      </c>
      <c r="D22" s="310">
        <f t="shared" si="1"/>
        <v>8059</v>
      </c>
      <c r="E22" s="170">
        <f t="shared" si="2"/>
        <v>509.4</v>
      </c>
      <c r="F22" s="147">
        <f t="shared" si="2"/>
        <v>27.866666666666667</v>
      </c>
      <c r="G22" s="148">
        <f t="shared" si="3"/>
        <v>537.2666666666667</v>
      </c>
    </row>
    <row r="23" spans="1:7" ht="12">
      <c r="A23" s="144" t="s">
        <v>39</v>
      </c>
      <c r="B23" s="117">
        <v>366</v>
      </c>
      <c r="C23" s="150"/>
      <c r="D23" s="310">
        <f t="shared" si="1"/>
        <v>366</v>
      </c>
      <c r="E23" s="170">
        <f t="shared" si="2"/>
        <v>24.4</v>
      </c>
      <c r="F23" s="147"/>
      <c r="G23" s="148">
        <f t="shared" si="3"/>
        <v>24.4</v>
      </c>
    </row>
    <row r="24" spans="1:7" ht="12">
      <c r="A24" s="144" t="s">
        <v>40</v>
      </c>
      <c r="B24" s="117">
        <v>121</v>
      </c>
      <c r="C24" s="183">
        <v>3</v>
      </c>
      <c r="D24" s="310">
        <f t="shared" si="1"/>
        <v>124</v>
      </c>
      <c r="E24" s="170">
        <f t="shared" si="2"/>
        <v>8.066666666666666</v>
      </c>
      <c r="F24" s="147">
        <f t="shared" si="2"/>
        <v>0.2</v>
      </c>
      <c r="G24" s="148">
        <f t="shared" si="3"/>
        <v>8.266666666666667</v>
      </c>
    </row>
    <row r="25" spans="1:7" ht="12">
      <c r="A25" s="144" t="s">
        <v>41</v>
      </c>
      <c r="B25" s="117">
        <v>8</v>
      </c>
      <c r="C25" s="150"/>
      <c r="D25" s="310">
        <f t="shared" si="1"/>
        <v>8</v>
      </c>
      <c r="E25" s="170">
        <f t="shared" si="2"/>
        <v>0.5333333333333333</v>
      </c>
      <c r="F25" s="147"/>
      <c r="G25" s="148">
        <f t="shared" si="3"/>
        <v>0.5333333333333333</v>
      </c>
    </row>
    <row r="26" spans="1:7" ht="12">
      <c r="A26" s="144" t="s">
        <v>43</v>
      </c>
      <c r="B26" s="117">
        <v>1079</v>
      </c>
      <c r="C26" s="183">
        <v>390</v>
      </c>
      <c r="D26" s="310">
        <f t="shared" si="1"/>
        <v>1469</v>
      </c>
      <c r="E26" s="170">
        <f t="shared" si="2"/>
        <v>71.93333333333334</v>
      </c>
      <c r="F26" s="147">
        <f t="shared" si="2"/>
        <v>26</v>
      </c>
      <c r="G26" s="148">
        <f t="shared" si="3"/>
        <v>97.93333333333334</v>
      </c>
    </row>
    <row r="27" spans="1:7" ht="12">
      <c r="A27" s="144" t="s">
        <v>42</v>
      </c>
      <c r="B27" s="117">
        <v>7324</v>
      </c>
      <c r="C27" s="183">
        <v>254</v>
      </c>
      <c r="D27" s="310">
        <f t="shared" si="1"/>
        <v>7578</v>
      </c>
      <c r="E27" s="170">
        <f t="shared" si="2"/>
        <v>488.26666666666665</v>
      </c>
      <c r="F27" s="147">
        <f t="shared" si="2"/>
        <v>16.933333333333334</v>
      </c>
      <c r="G27" s="148">
        <f t="shared" si="3"/>
        <v>505.2</v>
      </c>
    </row>
    <row r="28" spans="1:7" ht="12">
      <c r="A28" s="144" t="s">
        <v>44</v>
      </c>
      <c r="B28" s="117">
        <v>124</v>
      </c>
      <c r="C28" s="150"/>
      <c r="D28" s="310">
        <f t="shared" si="1"/>
        <v>124</v>
      </c>
      <c r="E28" s="170">
        <f t="shared" si="2"/>
        <v>8.266666666666667</v>
      </c>
      <c r="F28" s="147"/>
      <c r="G28" s="148">
        <f t="shared" si="3"/>
        <v>8.266666666666667</v>
      </c>
    </row>
    <row r="29" spans="1:7" ht="12">
      <c r="A29" s="144" t="s">
        <v>45</v>
      </c>
      <c r="B29" s="117">
        <v>158</v>
      </c>
      <c r="C29" s="150"/>
      <c r="D29" s="310">
        <f t="shared" si="1"/>
        <v>158</v>
      </c>
      <c r="E29" s="170">
        <f t="shared" si="2"/>
        <v>10.533333333333333</v>
      </c>
      <c r="F29" s="147"/>
      <c r="G29" s="148">
        <f t="shared" si="3"/>
        <v>10.533333333333333</v>
      </c>
    </row>
    <row r="30" spans="1:7" ht="12">
      <c r="A30" s="144" t="s">
        <v>46</v>
      </c>
      <c r="B30" s="117">
        <v>9804</v>
      </c>
      <c r="C30" s="183">
        <v>164</v>
      </c>
      <c r="D30" s="310">
        <f t="shared" si="1"/>
        <v>9968</v>
      </c>
      <c r="E30" s="170">
        <f t="shared" si="2"/>
        <v>653.6</v>
      </c>
      <c r="F30" s="147">
        <f t="shared" si="2"/>
        <v>10.933333333333334</v>
      </c>
      <c r="G30" s="148">
        <f t="shared" si="3"/>
        <v>664.5333333333333</v>
      </c>
    </row>
    <row r="31" spans="1:7" ht="12">
      <c r="A31" s="144" t="s">
        <v>47</v>
      </c>
      <c r="B31" s="117">
        <v>362</v>
      </c>
      <c r="C31" s="183">
        <v>44</v>
      </c>
      <c r="D31" s="310">
        <f t="shared" si="1"/>
        <v>406</v>
      </c>
      <c r="E31" s="170">
        <f t="shared" si="2"/>
        <v>24.133333333333333</v>
      </c>
      <c r="F31" s="147">
        <f t="shared" si="2"/>
        <v>2.933333333333333</v>
      </c>
      <c r="G31" s="148">
        <f t="shared" si="3"/>
        <v>27.066666666666666</v>
      </c>
    </row>
    <row r="32" spans="1:7" ht="12">
      <c r="A32" s="144" t="s">
        <v>48</v>
      </c>
      <c r="B32" s="117">
        <v>3550</v>
      </c>
      <c r="C32" s="183">
        <v>127</v>
      </c>
      <c r="D32" s="310">
        <f t="shared" si="1"/>
        <v>3677</v>
      </c>
      <c r="E32" s="170">
        <f t="shared" si="2"/>
        <v>236.66666666666666</v>
      </c>
      <c r="F32" s="147">
        <f t="shared" si="2"/>
        <v>8.466666666666667</v>
      </c>
      <c r="G32" s="148">
        <f t="shared" si="3"/>
        <v>245.13333333333333</v>
      </c>
    </row>
    <row r="33" spans="1:7" ht="12">
      <c r="A33" s="144" t="s">
        <v>157</v>
      </c>
      <c r="B33" s="117">
        <v>30</v>
      </c>
      <c r="C33" s="150"/>
      <c r="D33" s="310">
        <f t="shared" si="1"/>
        <v>30</v>
      </c>
      <c r="E33" s="170">
        <f t="shared" si="2"/>
        <v>2</v>
      </c>
      <c r="F33" s="147"/>
      <c r="G33" s="148">
        <f t="shared" si="3"/>
        <v>2</v>
      </c>
    </row>
    <row r="34" spans="1:7" ht="12">
      <c r="A34" s="144" t="s">
        <v>49</v>
      </c>
      <c r="B34" s="117">
        <v>2226</v>
      </c>
      <c r="C34" s="183">
        <v>102</v>
      </c>
      <c r="D34" s="310">
        <f t="shared" si="1"/>
        <v>2328</v>
      </c>
      <c r="E34" s="170">
        <f t="shared" si="2"/>
        <v>148.4</v>
      </c>
      <c r="F34" s="147">
        <f t="shared" si="2"/>
        <v>6.8</v>
      </c>
      <c r="G34" s="148">
        <f t="shared" si="3"/>
        <v>155.2</v>
      </c>
    </row>
    <row r="35" spans="1:7" ht="12">
      <c r="A35" s="144" t="s">
        <v>50</v>
      </c>
      <c r="B35" s="117">
        <v>2537</v>
      </c>
      <c r="C35" s="183">
        <v>220</v>
      </c>
      <c r="D35" s="310">
        <f t="shared" si="1"/>
        <v>2757</v>
      </c>
      <c r="E35" s="170">
        <f t="shared" si="2"/>
        <v>169.13333333333333</v>
      </c>
      <c r="F35" s="147">
        <f t="shared" si="2"/>
        <v>14.666666666666666</v>
      </c>
      <c r="G35" s="148">
        <f t="shared" si="3"/>
        <v>183.8</v>
      </c>
    </row>
    <row r="36" spans="1:7" ht="12">
      <c r="A36" s="144" t="s">
        <v>51</v>
      </c>
      <c r="B36" s="117">
        <v>2420</v>
      </c>
      <c r="C36" s="183">
        <v>40</v>
      </c>
      <c r="D36" s="310">
        <f t="shared" si="1"/>
        <v>2460</v>
      </c>
      <c r="E36" s="170">
        <f t="shared" si="2"/>
        <v>161.33333333333334</v>
      </c>
      <c r="F36" s="147">
        <f t="shared" si="2"/>
        <v>2.6666666666666665</v>
      </c>
      <c r="G36" s="148">
        <f t="shared" si="3"/>
        <v>164</v>
      </c>
    </row>
    <row r="37" spans="1:7" ht="12">
      <c r="A37" s="144" t="s">
        <v>52</v>
      </c>
      <c r="B37" s="117">
        <v>3203</v>
      </c>
      <c r="C37" s="183">
        <v>148</v>
      </c>
      <c r="D37" s="310">
        <f t="shared" si="1"/>
        <v>3351</v>
      </c>
      <c r="E37" s="170">
        <f t="shared" si="2"/>
        <v>213.53333333333333</v>
      </c>
      <c r="F37" s="147">
        <f t="shared" si="2"/>
        <v>9.866666666666667</v>
      </c>
      <c r="G37" s="148">
        <f t="shared" si="3"/>
        <v>223.4</v>
      </c>
    </row>
    <row r="38" spans="1:7" ht="12">
      <c r="A38" s="144" t="s">
        <v>53</v>
      </c>
      <c r="B38" s="117">
        <v>6664</v>
      </c>
      <c r="C38" s="183">
        <v>1248</v>
      </c>
      <c r="D38" s="310">
        <f t="shared" si="1"/>
        <v>7912</v>
      </c>
      <c r="E38" s="170">
        <f t="shared" si="2"/>
        <v>444.26666666666665</v>
      </c>
      <c r="F38" s="147">
        <f t="shared" si="2"/>
        <v>83.2</v>
      </c>
      <c r="G38" s="148">
        <f t="shared" si="3"/>
        <v>527.4666666666667</v>
      </c>
    </row>
    <row r="39" spans="1:7" ht="12">
      <c r="A39" s="144" t="s">
        <v>54</v>
      </c>
      <c r="B39" s="117">
        <v>2412</v>
      </c>
      <c r="C39" s="150"/>
      <c r="D39" s="310">
        <f t="shared" si="1"/>
        <v>2412</v>
      </c>
      <c r="E39" s="170">
        <f t="shared" si="2"/>
        <v>160.8</v>
      </c>
      <c r="F39" s="147"/>
      <c r="G39" s="148">
        <f t="shared" si="3"/>
        <v>160.8</v>
      </c>
    </row>
    <row r="40" spans="1:7" ht="12">
      <c r="A40" s="144" t="s">
        <v>55</v>
      </c>
      <c r="B40" s="117">
        <v>3470</v>
      </c>
      <c r="C40" s="183">
        <v>278</v>
      </c>
      <c r="D40" s="310">
        <f t="shared" si="1"/>
        <v>3748</v>
      </c>
      <c r="E40" s="170">
        <f t="shared" si="2"/>
        <v>231.33333333333334</v>
      </c>
      <c r="F40" s="147">
        <f t="shared" si="2"/>
        <v>18.533333333333335</v>
      </c>
      <c r="G40" s="148">
        <f t="shared" si="3"/>
        <v>249.86666666666667</v>
      </c>
    </row>
    <row r="41" spans="1:7" ht="12">
      <c r="A41" s="144" t="s">
        <v>56</v>
      </c>
      <c r="B41" s="117">
        <v>1119</v>
      </c>
      <c r="C41" s="183">
        <v>318</v>
      </c>
      <c r="D41" s="310">
        <f t="shared" si="1"/>
        <v>1437</v>
      </c>
      <c r="E41" s="170">
        <f t="shared" si="2"/>
        <v>74.6</v>
      </c>
      <c r="F41" s="147">
        <f t="shared" si="2"/>
        <v>21.2</v>
      </c>
      <c r="G41" s="148">
        <f t="shared" si="3"/>
        <v>95.8</v>
      </c>
    </row>
    <row r="42" spans="1:7" ht="12">
      <c r="A42" s="144" t="s">
        <v>57</v>
      </c>
      <c r="B42" s="117">
        <v>1684</v>
      </c>
      <c r="C42" s="183">
        <v>69</v>
      </c>
      <c r="D42" s="310">
        <f t="shared" si="1"/>
        <v>1753</v>
      </c>
      <c r="E42" s="170">
        <f t="shared" si="2"/>
        <v>112.26666666666667</v>
      </c>
      <c r="F42" s="147">
        <f t="shared" si="2"/>
        <v>4.6</v>
      </c>
      <c r="G42" s="148">
        <f t="shared" si="3"/>
        <v>116.86666666666666</v>
      </c>
    </row>
    <row r="43" spans="1:7" ht="12">
      <c r="A43" s="144" t="s">
        <v>58</v>
      </c>
      <c r="B43" s="117">
        <v>2321</v>
      </c>
      <c r="C43" s="183">
        <v>1197</v>
      </c>
      <c r="D43" s="310">
        <f t="shared" si="1"/>
        <v>3518</v>
      </c>
      <c r="E43" s="170">
        <f t="shared" si="2"/>
        <v>154.73333333333332</v>
      </c>
      <c r="F43" s="147">
        <f t="shared" si="2"/>
        <v>79.8</v>
      </c>
      <c r="G43" s="148">
        <f t="shared" si="3"/>
        <v>234.53333333333333</v>
      </c>
    </row>
    <row r="44" spans="1:7" ht="12">
      <c r="A44" s="144" t="s">
        <v>108</v>
      </c>
      <c r="B44" s="117">
        <v>212</v>
      </c>
      <c r="C44" s="150"/>
      <c r="D44" s="310">
        <f t="shared" si="1"/>
        <v>212</v>
      </c>
      <c r="E44" s="170">
        <f t="shared" si="2"/>
        <v>14.133333333333333</v>
      </c>
      <c r="F44" s="147"/>
      <c r="G44" s="148">
        <f t="shared" si="3"/>
        <v>14.133333333333333</v>
      </c>
    </row>
    <row r="45" spans="1:7" ht="12">
      <c r="A45" s="360" t="s">
        <v>59</v>
      </c>
      <c r="B45" s="153">
        <f aca="true" t="shared" si="4" ref="B45:G45">SUM(B9:B44)</f>
        <v>83522</v>
      </c>
      <c r="C45" s="154">
        <f t="shared" si="4"/>
        <v>6568</v>
      </c>
      <c r="D45" s="311">
        <f t="shared" si="4"/>
        <v>90090</v>
      </c>
      <c r="E45" s="196">
        <f t="shared" si="4"/>
        <v>5568.133333333333</v>
      </c>
      <c r="F45" s="156">
        <f t="shared" si="4"/>
        <v>437.86666666666673</v>
      </c>
      <c r="G45" s="157">
        <f t="shared" si="4"/>
        <v>6006.000000000001</v>
      </c>
    </row>
    <row r="46" spans="1:7" ht="12">
      <c r="A46" s="174" t="s">
        <v>8</v>
      </c>
      <c r="B46" s="132">
        <v>580</v>
      </c>
      <c r="C46" s="176"/>
      <c r="D46" s="176">
        <f>SUM(B46:C46)</f>
        <v>580</v>
      </c>
      <c r="E46" s="178">
        <f>B46/15</f>
        <v>38.666666666666664</v>
      </c>
      <c r="F46" s="179"/>
      <c r="G46" s="173">
        <f>SUM(B46,C46)/15</f>
        <v>38.666666666666664</v>
      </c>
    </row>
    <row r="47" spans="1:7" ht="12">
      <c r="A47" s="158" t="s">
        <v>60</v>
      </c>
      <c r="B47" s="113"/>
      <c r="C47" s="10"/>
      <c r="D47" s="312"/>
      <c r="E47" s="308"/>
      <c r="F47" s="160"/>
      <c r="G47" s="159"/>
    </row>
    <row r="48" spans="1:7" ht="12">
      <c r="A48" s="144" t="s">
        <v>61</v>
      </c>
      <c r="B48" s="149">
        <v>2685</v>
      </c>
      <c r="C48" s="183">
        <v>1029</v>
      </c>
      <c r="D48" s="313">
        <f aca="true" t="shared" si="5" ref="D48:D61">SUM(B48+C48)</f>
        <v>3714</v>
      </c>
      <c r="E48" s="317">
        <f aca="true" t="shared" si="6" ref="E48:F61">B48/15</f>
        <v>179</v>
      </c>
      <c r="F48" s="161">
        <f t="shared" si="6"/>
        <v>68.6</v>
      </c>
      <c r="G48" s="162">
        <f aca="true" t="shared" si="7" ref="G48:G61">SUM(C48,B48)/15</f>
        <v>247.6</v>
      </c>
    </row>
    <row r="49" spans="1:7" ht="12">
      <c r="A49" s="144" t="s">
        <v>62</v>
      </c>
      <c r="B49" s="117">
        <v>123</v>
      </c>
      <c r="C49" s="150"/>
      <c r="D49" s="313">
        <f t="shared" si="5"/>
        <v>123</v>
      </c>
      <c r="E49" s="317">
        <f t="shared" si="6"/>
        <v>8.2</v>
      </c>
      <c r="F49" s="161"/>
      <c r="G49" s="162">
        <f t="shared" si="7"/>
        <v>8.2</v>
      </c>
    </row>
    <row r="50" spans="1:7" ht="12">
      <c r="A50" s="144" t="s">
        <v>5</v>
      </c>
      <c r="B50" s="117">
        <v>116</v>
      </c>
      <c r="C50" s="150"/>
      <c r="D50" s="313">
        <f t="shared" si="5"/>
        <v>116</v>
      </c>
      <c r="E50" s="170">
        <f t="shared" si="6"/>
        <v>7.733333333333333</v>
      </c>
      <c r="F50" s="161"/>
      <c r="G50" s="148">
        <f t="shared" si="7"/>
        <v>7.733333333333333</v>
      </c>
    </row>
    <row r="51" spans="1:7" ht="12">
      <c r="A51" s="144" t="s">
        <v>63</v>
      </c>
      <c r="B51" s="117">
        <v>2398</v>
      </c>
      <c r="C51" s="183">
        <v>1779</v>
      </c>
      <c r="D51" s="313">
        <f t="shared" si="5"/>
        <v>4177</v>
      </c>
      <c r="E51" s="170">
        <f t="shared" si="6"/>
        <v>159.86666666666667</v>
      </c>
      <c r="F51" s="147">
        <f t="shared" si="6"/>
        <v>118.6</v>
      </c>
      <c r="G51" s="148">
        <f t="shared" si="7"/>
        <v>278.46666666666664</v>
      </c>
    </row>
    <row r="52" spans="1:7" ht="12">
      <c r="A52" s="144" t="s">
        <v>109</v>
      </c>
      <c r="B52" s="149"/>
      <c r="C52" s="183">
        <v>4</v>
      </c>
      <c r="D52" s="313">
        <f t="shared" si="5"/>
        <v>4</v>
      </c>
      <c r="E52" s="170"/>
      <c r="F52" s="147">
        <f t="shared" si="6"/>
        <v>0.26666666666666666</v>
      </c>
      <c r="G52" s="148">
        <f t="shared" si="7"/>
        <v>0.26666666666666666</v>
      </c>
    </row>
    <row r="53" spans="1:7" ht="12">
      <c r="A53" s="144" t="s">
        <v>64</v>
      </c>
      <c r="B53" s="117">
        <v>1576</v>
      </c>
      <c r="C53" s="183">
        <v>791</v>
      </c>
      <c r="D53" s="313">
        <f t="shared" si="5"/>
        <v>2367</v>
      </c>
      <c r="E53" s="170">
        <f t="shared" si="6"/>
        <v>105.06666666666666</v>
      </c>
      <c r="F53" s="147">
        <f t="shared" si="6"/>
        <v>52.733333333333334</v>
      </c>
      <c r="G53" s="148">
        <f t="shared" si="7"/>
        <v>157.8</v>
      </c>
    </row>
    <row r="54" spans="1:7" ht="12">
      <c r="A54" s="144" t="s">
        <v>65</v>
      </c>
      <c r="B54" s="117">
        <v>687</v>
      </c>
      <c r="C54" s="183">
        <v>360</v>
      </c>
      <c r="D54" s="313">
        <f t="shared" si="5"/>
        <v>1047</v>
      </c>
      <c r="E54" s="170">
        <f t="shared" si="6"/>
        <v>45.8</v>
      </c>
      <c r="F54" s="147">
        <f t="shared" si="6"/>
        <v>24</v>
      </c>
      <c r="G54" s="148">
        <f t="shared" si="7"/>
        <v>69.8</v>
      </c>
    </row>
    <row r="55" spans="1:7" ht="12">
      <c r="A55" s="144" t="s">
        <v>66</v>
      </c>
      <c r="B55" s="149"/>
      <c r="C55" s="183">
        <v>219</v>
      </c>
      <c r="D55" s="313">
        <f t="shared" si="5"/>
        <v>219</v>
      </c>
      <c r="E55" s="170"/>
      <c r="F55" s="147">
        <f t="shared" si="6"/>
        <v>14.6</v>
      </c>
      <c r="G55" s="148">
        <f t="shared" si="7"/>
        <v>14.6</v>
      </c>
    </row>
    <row r="56" spans="1:7" ht="12">
      <c r="A56" s="144" t="s">
        <v>67</v>
      </c>
      <c r="B56" s="117">
        <v>2582</v>
      </c>
      <c r="C56" s="183">
        <v>195</v>
      </c>
      <c r="D56" s="313">
        <f t="shared" si="5"/>
        <v>2777</v>
      </c>
      <c r="E56" s="170">
        <f t="shared" si="6"/>
        <v>172.13333333333333</v>
      </c>
      <c r="F56" s="147">
        <f t="shared" si="6"/>
        <v>13</v>
      </c>
      <c r="G56" s="148">
        <f t="shared" si="7"/>
        <v>185.13333333333333</v>
      </c>
    </row>
    <row r="57" spans="1:7" ht="12">
      <c r="A57" s="144" t="s">
        <v>115</v>
      </c>
      <c r="B57" s="149"/>
      <c r="C57" s="183">
        <v>1172</v>
      </c>
      <c r="D57" s="313">
        <f t="shared" si="5"/>
        <v>1172</v>
      </c>
      <c r="E57" s="170"/>
      <c r="F57" s="147">
        <f t="shared" si="6"/>
        <v>78.13333333333334</v>
      </c>
      <c r="G57" s="148">
        <f t="shared" si="7"/>
        <v>78.13333333333334</v>
      </c>
    </row>
    <row r="58" spans="1:7" ht="12">
      <c r="A58" s="144" t="s">
        <v>68</v>
      </c>
      <c r="B58" s="117">
        <v>2308</v>
      </c>
      <c r="C58" s="183">
        <v>760</v>
      </c>
      <c r="D58" s="313">
        <f t="shared" si="5"/>
        <v>3068</v>
      </c>
      <c r="E58" s="170">
        <f t="shared" si="6"/>
        <v>153.86666666666667</v>
      </c>
      <c r="F58" s="147">
        <f t="shared" si="6"/>
        <v>50.666666666666664</v>
      </c>
      <c r="G58" s="148">
        <f t="shared" si="7"/>
        <v>204.53333333333333</v>
      </c>
    </row>
    <row r="59" spans="1:7" ht="12">
      <c r="A59" s="144" t="s">
        <v>69</v>
      </c>
      <c r="B59" s="117">
        <v>2088</v>
      </c>
      <c r="C59" s="183">
        <v>1040</v>
      </c>
      <c r="D59" s="313">
        <f t="shared" si="5"/>
        <v>3128</v>
      </c>
      <c r="E59" s="170">
        <f t="shared" si="6"/>
        <v>139.2</v>
      </c>
      <c r="F59" s="147">
        <f t="shared" si="6"/>
        <v>69.33333333333333</v>
      </c>
      <c r="G59" s="148">
        <f t="shared" si="7"/>
        <v>208.53333333333333</v>
      </c>
    </row>
    <row r="60" spans="1:7" ht="12">
      <c r="A60" s="144" t="s">
        <v>107</v>
      </c>
      <c r="B60" s="149"/>
      <c r="C60" s="183">
        <v>108</v>
      </c>
      <c r="D60" s="313">
        <f t="shared" si="5"/>
        <v>108</v>
      </c>
      <c r="E60" s="170"/>
      <c r="F60" s="147">
        <f t="shared" si="6"/>
        <v>7.2</v>
      </c>
      <c r="G60" s="148">
        <f t="shared" si="7"/>
        <v>7.2</v>
      </c>
    </row>
    <row r="61" spans="1:7" ht="12">
      <c r="A61" s="144" t="s">
        <v>70</v>
      </c>
      <c r="B61" s="117">
        <v>1821</v>
      </c>
      <c r="C61" s="183">
        <v>670</v>
      </c>
      <c r="D61" s="313">
        <f t="shared" si="5"/>
        <v>2491</v>
      </c>
      <c r="E61" s="170">
        <f t="shared" si="6"/>
        <v>121.4</v>
      </c>
      <c r="F61" s="147">
        <f t="shared" si="6"/>
        <v>44.666666666666664</v>
      </c>
      <c r="G61" s="148">
        <f t="shared" si="7"/>
        <v>166.06666666666666</v>
      </c>
    </row>
    <row r="62" spans="1:7" ht="12">
      <c r="A62" s="171" t="s">
        <v>71</v>
      </c>
      <c r="B62" s="153">
        <f aca="true" t="shared" si="8" ref="B62:G62">SUM(B48:B61)</f>
        <v>16384</v>
      </c>
      <c r="C62" s="154">
        <f t="shared" si="8"/>
        <v>8127</v>
      </c>
      <c r="D62" s="314">
        <f t="shared" si="8"/>
        <v>24511</v>
      </c>
      <c r="E62" s="196">
        <f t="shared" si="8"/>
        <v>1092.2666666666667</v>
      </c>
      <c r="F62" s="163">
        <f t="shared" si="8"/>
        <v>541.8</v>
      </c>
      <c r="G62" s="157">
        <f t="shared" si="8"/>
        <v>1634.0666666666666</v>
      </c>
    </row>
    <row r="63" spans="1:7" ht="12">
      <c r="A63" s="165" t="s">
        <v>72</v>
      </c>
      <c r="B63" s="166"/>
      <c r="C63" s="167"/>
      <c r="D63" s="315"/>
      <c r="E63" s="166"/>
      <c r="F63" s="168"/>
      <c r="G63" s="169"/>
    </row>
    <row r="64" spans="1:7" ht="12">
      <c r="A64" s="152" t="s">
        <v>130</v>
      </c>
      <c r="B64" s="145"/>
      <c r="C64" s="113">
        <v>256</v>
      </c>
      <c r="D64" s="329">
        <f aca="true" t="shared" si="9" ref="D64:D81">SUM(B64+C64)</f>
        <v>256</v>
      </c>
      <c r="E64" s="170"/>
      <c r="F64" s="146">
        <f aca="true" t="shared" si="10" ref="E64:F81">C64/15</f>
        <v>17.066666666666666</v>
      </c>
      <c r="G64" s="162">
        <f aca="true" t="shared" si="11" ref="G64:G81">SUM(E64:F64)</f>
        <v>17.066666666666666</v>
      </c>
    </row>
    <row r="65" spans="1:7" ht="12">
      <c r="A65" s="144" t="s">
        <v>73</v>
      </c>
      <c r="B65" s="117">
        <v>132</v>
      </c>
      <c r="C65" s="183">
        <v>8</v>
      </c>
      <c r="D65" s="313">
        <f t="shared" si="9"/>
        <v>140</v>
      </c>
      <c r="E65" s="170">
        <f t="shared" si="10"/>
        <v>8.8</v>
      </c>
      <c r="F65" s="146">
        <f t="shared" si="10"/>
        <v>0.5333333333333333</v>
      </c>
      <c r="G65" s="162">
        <f t="shared" si="11"/>
        <v>9.333333333333334</v>
      </c>
    </row>
    <row r="66" spans="1:7" ht="12">
      <c r="A66" s="144" t="s">
        <v>74</v>
      </c>
      <c r="B66" s="117">
        <v>910</v>
      </c>
      <c r="C66" s="183">
        <v>624</v>
      </c>
      <c r="D66" s="313">
        <f t="shared" si="9"/>
        <v>1534</v>
      </c>
      <c r="E66" s="170">
        <f t="shared" si="10"/>
        <v>60.666666666666664</v>
      </c>
      <c r="F66" s="146">
        <f t="shared" si="10"/>
        <v>41.6</v>
      </c>
      <c r="G66" s="162">
        <f t="shared" si="11"/>
        <v>102.26666666666667</v>
      </c>
    </row>
    <row r="67" spans="1:7" ht="12">
      <c r="A67" s="144" t="s">
        <v>75</v>
      </c>
      <c r="B67" s="149"/>
      <c r="C67" s="183">
        <v>19</v>
      </c>
      <c r="D67" s="313">
        <f t="shared" si="9"/>
        <v>19</v>
      </c>
      <c r="E67" s="170"/>
      <c r="F67" s="146">
        <f t="shared" si="10"/>
        <v>1.2666666666666666</v>
      </c>
      <c r="G67" s="162">
        <f t="shared" si="11"/>
        <v>1.2666666666666666</v>
      </c>
    </row>
    <row r="68" spans="1:7" ht="12">
      <c r="A68" s="144" t="s">
        <v>134</v>
      </c>
      <c r="B68" s="117">
        <v>1966</v>
      </c>
      <c r="C68" s="150">
        <v>2396</v>
      </c>
      <c r="D68" s="313">
        <f t="shared" si="9"/>
        <v>4362</v>
      </c>
      <c r="E68" s="170">
        <f t="shared" si="10"/>
        <v>131.06666666666666</v>
      </c>
      <c r="F68" s="146">
        <f t="shared" si="10"/>
        <v>159.73333333333332</v>
      </c>
      <c r="G68" s="162">
        <f t="shared" si="11"/>
        <v>290.79999999999995</v>
      </c>
    </row>
    <row r="69" spans="1:7" ht="12">
      <c r="A69" s="144" t="s">
        <v>76</v>
      </c>
      <c r="B69" s="117">
        <v>664</v>
      </c>
      <c r="C69" s="183">
        <v>514</v>
      </c>
      <c r="D69" s="313">
        <f t="shared" si="9"/>
        <v>1178</v>
      </c>
      <c r="E69" s="170">
        <f t="shared" si="10"/>
        <v>44.266666666666666</v>
      </c>
      <c r="F69" s="146">
        <f t="shared" si="10"/>
        <v>34.266666666666666</v>
      </c>
      <c r="G69" s="162">
        <f t="shared" si="11"/>
        <v>78.53333333333333</v>
      </c>
    </row>
    <row r="70" spans="1:7" ht="12">
      <c r="A70" s="144" t="s">
        <v>133</v>
      </c>
      <c r="B70" s="149"/>
      <c r="C70" s="150">
        <v>1965</v>
      </c>
      <c r="D70" s="313">
        <f t="shared" si="9"/>
        <v>1965</v>
      </c>
      <c r="E70" s="170"/>
      <c r="F70" s="146">
        <f t="shared" si="10"/>
        <v>131</v>
      </c>
      <c r="G70" s="162">
        <f t="shared" si="11"/>
        <v>131</v>
      </c>
    </row>
    <row r="71" spans="1:7" ht="12">
      <c r="A71" s="144" t="s">
        <v>77</v>
      </c>
      <c r="B71" s="117">
        <v>931</v>
      </c>
      <c r="C71" s="183">
        <v>687</v>
      </c>
      <c r="D71" s="313">
        <f t="shared" si="9"/>
        <v>1618</v>
      </c>
      <c r="E71" s="170">
        <f t="shared" si="10"/>
        <v>62.06666666666667</v>
      </c>
      <c r="F71" s="146">
        <f t="shared" si="10"/>
        <v>45.8</v>
      </c>
      <c r="G71" s="162">
        <f t="shared" si="11"/>
        <v>107.86666666666667</v>
      </c>
    </row>
    <row r="72" spans="1:7" ht="12">
      <c r="A72" s="144" t="s">
        <v>78</v>
      </c>
      <c r="B72" s="117">
        <v>200</v>
      </c>
      <c r="C72" s="150"/>
      <c r="D72" s="313">
        <f t="shared" si="9"/>
        <v>200</v>
      </c>
      <c r="E72" s="170">
        <f t="shared" si="10"/>
        <v>13.333333333333334</v>
      </c>
      <c r="F72" s="146"/>
      <c r="G72" s="162">
        <f t="shared" si="11"/>
        <v>13.333333333333334</v>
      </c>
    </row>
    <row r="73" spans="1:7" ht="12">
      <c r="A73" s="278" t="s">
        <v>144</v>
      </c>
      <c r="B73" s="117">
        <v>168</v>
      </c>
      <c r="C73" s="183">
        <v>112</v>
      </c>
      <c r="D73" s="313">
        <f t="shared" si="9"/>
        <v>280</v>
      </c>
      <c r="E73" s="170">
        <f t="shared" si="10"/>
        <v>11.2</v>
      </c>
      <c r="F73" s="146">
        <f t="shared" si="10"/>
        <v>7.466666666666667</v>
      </c>
      <c r="G73" s="162">
        <f t="shared" si="11"/>
        <v>18.666666666666664</v>
      </c>
    </row>
    <row r="74" spans="1:7" ht="12">
      <c r="A74" s="144" t="s">
        <v>79</v>
      </c>
      <c r="B74" s="149"/>
      <c r="C74" s="183">
        <v>133</v>
      </c>
      <c r="D74" s="313">
        <f t="shared" si="9"/>
        <v>133</v>
      </c>
      <c r="E74" s="170"/>
      <c r="F74" s="146">
        <f t="shared" si="10"/>
        <v>8.866666666666667</v>
      </c>
      <c r="G74" s="162">
        <f t="shared" si="11"/>
        <v>8.866666666666667</v>
      </c>
    </row>
    <row r="75" spans="1:7" ht="12">
      <c r="A75" s="144" t="s">
        <v>80</v>
      </c>
      <c r="B75" s="149"/>
      <c r="C75" s="183">
        <v>421</v>
      </c>
      <c r="D75" s="313">
        <f t="shared" si="9"/>
        <v>421</v>
      </c>
      <c r="E75" s="170"/>
      <c r="F75" s="146">
        <f t="shared" si="10"/>
        <v>28.066666666666666</v>
      </c>
      <c r="G75" s="162">
        <f t="shared" si="11"/>
        <v>28.066666666666666</v>
      </c>
    </row>
    <row r="76" spans="1:7" ht="12">
      <c r="A76" s="144" t="s">
        <v>81</v>
      </c>
      <c r="B76" s="117">
        <v>551</v>
      </c>
      <c r="C76" s="183">
        <v>938</v>
      </c>
      <c r="D76" s="313">
        <f t="shared" si="9"/>
        <v>1489</v>
      </c>
      <c r="E76" s="170">
        <f t="shared" si="10"/>
        <v>36.733333333333334</v>
      </c>
      <c r="F76" s="146">
        <f t="shared" si="10"/>
        <v>62.53333333333333</v>
      </c>
      <c r="G76" s="162">
        <f t="shared" si="11"/>
        <v>99.26666666666667</v>
      </c>
    </row>
    <row r="77" spans="1:7" ht="12">
      <c r="A77" s="144" t="s">
        <v>82</v>
      </c>
      <c r="B77" s="117">
        <v>1441</v>
      </c>
      <c r="C77" s="183">
        <v>319</v>
      </c>
      <c r="D77" s="313">
        <f t="shared" si="9"/>
        <v>1760</v>
      </c>
      <c r="E77" s="170">
        <f t="shared" si="10"/>
        <v>96.06666666666666</v>
      </c>
      <c r="F77" s="146">
        <f t="shared" si="10"/>
        <v>21.266666666666666</v>
      </c>
      <c r="G77" s="162">
        <f t="shared" si="11"/>
        <v>117.33333333333333</v>
      </c>
    </row>
    <row r="78" spans="1:7" ht="12">
      <c r="A78" s="144" t="s">
        <v>83</v>
      </c>
      <c r="B78" s="117">
        <v>260</v>
      </c>
      <c r="C78" s="183">
        <v>240</v>
      </c>
      <c r="D78" s="313">
        <f t="shared" si="9"/>
        <v>500</v>
      </c>
      <c r="E78" s="170">
        <f t="shared" si="10"/>
        <v>17.333333333333332</v>
      </c>
      <c r="F78" s="146">
        <f t="shared" si="10"/>
        <v>16</v>
      </c>
      <c r="G78" s="162">
        <f t="shared" si="11"/>
        <v>33.33333333333333</v>
      </c>
    </row>
    <row r="79" spans="1:7" ht="12">
      <c r="A79" s="144" t="s">
        <v>84</v>
      </c>
      <c r="B79" s="117">
        <v>75</v>
      </c>
      <c r="C79" s="183">
        <v>117</v>
      </c>
      <c r="D79" s="313">
        <f t="shared" si="9"/>
        <v>192</v>
      </c>
      <c r="E79" s="170">
        <f t="shared" si="10"/>
        <v>5</v>
      </c>
      <c r="F79" s="146">
        <f t="shared" si="10"/>
        <v>7.8</v>
      </c>
      <c r="G79" s="162">
        <f t="shared" si="11"/>
        <v>12.8</v>
      </c>
    </row>
    <row r="80" spans="1:7" ht="12">
      <c r="A80" s="144" t="s">
        <v>85</v>
      </c>
      <c r="B80" s="117">
        <v>695</v>
      </c>
      <c r="C80" s="183">
        <v>290</v>
      </c>
      <c r="D80" s="313">
        <f t="shared" si="9"/>
        <v>985</v>
      </c>
      <c r="E80" s="170">
        <f t="shared" si="10"/>
        <v>46.333333333333336</v>
      </c>
      <c r="F80" s="146">
        <f t="shared" si="10"/>
        <v>19.333333333333332</v>
      </c>
      <c r="G80" s="162">
        <f t="shared" si="11"/>
        <v>65.66666666666667</v>
      </c>
    </row>
    <row r="81" spans="1:7" ht="12">
      <c r="A81" s="144" t="s">
        <v>86</v>
      </c>
      <c r="B81" s="117">
        <v>409</v>
      </c>
      <c r="C81" s="150"/>
      <c r="D81" s="313">
        <f t="shared" si="9"/>
        <v>409</v>
      </c>
      <c r="E81" s="170">
        <f t="shared" si="10"/>
        <v>27.266666666666666</v>
      </c>
      <c r="F81" s="146"/>
      <c r="G81" s="162">
        <f t="shared" si="11"/>
        <v>27.266666666666666</v>
      </c>
    </row>
    <row r="82" spans="1:7" ht="12">
      <c r="A82" s="171" t="s">
        <v>87</v>
      </c>
      <c r="B82" s="307">
        <f aca="true" t="shared" si="12" ref="B82:G82">SUM(B64:B81)</f>
        <v>8402</v>
      </c>
      <c r="C82" s="154">
        <f t="shared" si="12"/>
        <v>9039</v>
      </c>
      <c r="D82" s="314">
        <f t="shared" si="12"/>
        <v>17441</v>
      </c>
      <c r="E82" s="196">
        <f t="shared" si="12"/>
        <v>560.1333333333333</v>
      </c>
      <c r="F82" s="155">
        <f t="shared" si="12"/>
        <v>602.5999999999999</v>
      </c>
      <c r="G82" s="164">
        <f t="shared" si="12"/>
        <v>1162.7333333333333</v>
      </c>
    </row>
    <row r="83" spans="1:7" ht="12">
      <c r="A83" s="143" t="s">
        <v>88</v>
      </c>
      <c r="B83" s="308"/>
      <c r="C83" s="304"/>
      <c r="D83" s="312"/>
      <c r="E83" s="308"/>
      <c r="F83" s="160"/>
      <c r="G83" s="159"/>
    </row>
    <row r="84" spans="1:7" ht="12">
      <c r="A84" s="144" t="s">
        <v>89</v>
      </c>
      <c r="B84" s="117">
        <v>238</v>
      </c>
      <c r="C84" s="183">
        <v>333</v>
      </c>
      <c r="D84" s="310">
        <f aca="true" t="shared" si="13" ref="D84:D94">SUM(B84+C84)</f>
        <v>571</v>
      </c>
      <c r="E84" s="317">
        <f aca="true" t="shared" si="14" ref="E84:F94">B84/15</f>
        <v>15.866666666666667</v>
      </c>
      <c r="F84" s="161">
        <f t="shared" si="14"/>
        <v>22.2</v>
      </c>
      <c r="G84" s="162">
        <f aca="true" t="shared" si="15" ref="G84:G94">SUM(E84:F84)</f>
        <v>38.06666666666666</v>
      </c>
    </row>
    <row r="85" spans="1:7" ht="12">
      <c r="A85" s="144" t="s">
        <v>90</v>
      </c>
      <c r="B85" s="117">
        <v>597</v>
      </c>
      <c r="C85" s="183">
        <v>224</v>
      </c>
      <c r="D85" s="310">
        <f t="shared" si="13"/>
        <v>821</v>
      </c>
      <c r="E85" s="317">
        <f t="shared" si="14"/>
        <v>39.8</v>
      </c>
      <c r="F85" s="161">
        <f t="shared" si="14"/>
        <v>14.933333333333334</v>
      </c>
      <c r="G85" s="162">
        <f t="shared" si="15"/>
        <v>54.733333333333334</v>
      </c>
    </row>
    <row r="86" spans="1:7" ht="12">
      <c r="A86" s="144" t="s">
        <v>126</v>
      </c>
      <c r="B86" s="117">
        <v>1297</v>
      </c>
      <c r="C86" s="183">
        <v>443</v>
      </c>
      <c r="D86" s="310">
        <f t="shared" si="13"/>
        <v>1740</v>
      </c>
      <c r="E86" s="317">
        <f t="shared" si="14"/>
        <v>86.46666666666667</v>
      </c>
      <c r="F86" s="161">
        <f t="shared" si="14"/>
        <v>29.533333333333335</v>
      </c>
      <c r="G86" s="162">
        <f t="shared" si="15"/>
        <v>116</v>
      </c>
    </row>
    <row r="87" spans="1:7" ht="12">
      <c r="A87" s="144" t="s">
        <v>127</v>
      </c>
      <c r="B87" s="117">
        <v>127</v>
      </c>
      <c r="C87" s="150"/>
      <c r="D87" s="310">
        <f t="shared" si="13"/>
        <v>127</v>
      </c>
      <c r="E87" s="317">
        <f t="shared" si="14"/>
        <v>8.466666666666667</v>
      </c>
      <c r="F87" s="161"/>
      <c r="G87" s="162">
        <f t="shared" si="15"/>
        <v>8.466666666666667</v>
      </c>
    </row>
    <row r="88" spans="1:7" ht="12">
      <c r="A88" s="144" t="s">
        <v>91</v>
      </c>
      <c r="B88" s="117">
        <v>1975</v>
      </c>
      <c r="C88" s="183">
        <v>80</v>
      </c>
      <c r="D88" s="310">
        <f t="shared" si="13"/>
        <v>2055</v>
      </c>
      <c r="E88" s="317">
        <f t="shared" si="14"/>
        <v>131.66666666666666</v>
      </c>
      <c r="F88" s="161">
        <f t="shared" si="14"/>
        <v>5.333333333333333</v>
      </c>
      <c r="G88" s="162">
        <f t="shared" si="15"/>
        <v>137</v>
      </c>
    </row>
    <row r="89" spans="1:7" ht="12">
      <c r="A89" s="144" t="s">
        <v>128</v>
      </c>
      <c r="B89" s="117">
        <v>51</v>
      </c>
      <c r="C89" s="150"/>
      <c r="D89" s="310">
        <f t="shared" si="13"/>
        <v>51</v>
      </c>
      <c r="E89" s="317">
        <f t="shared" si="14"/>
        <v>3.4</v>
      </c>
      <c r="F89" s="161"/>
      <c r="G89" s="162">
        <f t="shared" si="15"/>
        <v>3.4</v>
      </c>
    </row>
    <row r="90" spans="1:7" ht="12">
      <c r="A90" s="144" t="s">
        <v>135</v>
      </c>
      <c r="B90" s="117">
        <v>343</v>
      </c>
      <c r="C90" s="183">
        <v>351</v>
      </c>
      <c r="D90" s="310">
        <f t="shared" si="13"/>
        <v>694</v>
      </c>
      <c r="E90" s="317">
        <f t="shared" si="14"/>
        <v>22.866666666666667</v>
      </c>
      <c r="F90" s="161">
        <f t="shared" si="14"/>
        <v>23.4</v>
      </c>
      <c r="G90" s="162">
        <f t="shared" si="15"/>
        <v>46.266666666666666</v>
      </c>
    </row>
    <row r="91" spans="1:7" ht="12">
      <c r="A91" s="144" t="s">
        <v>92</v>
      </c>
      <c r="B91" s="117">
        <v>857</v>
      </c>
      <c r="C91" s="183">
        <v>202</v>
      </c>
      <c r="D91" s="310">
        <f t="shared" si="13"/>
        <v>1059</v>
      </c>
      <c r="E91" s="317">
        <f t="shared" si="14"/>
        <v>57.13333333333333</v>
      </c>
      <c r="F91" s="161">
        <f t="shared" si="14"/>
        <v>13.466666666666667</v>
      </c>
      <c r="G91" s="162">
        <f t="shared" si="15"/>
        <v>70.6</v>
      </c>
    </row>
    <row r="92" spans="1:7" ht="12">
      <c r="A92" s="144" t="s">
        <v>132</v>
      </c>
      <c r="B92" s="117">
        <v>224</v>
      </c>
      <c r="C92" s="150"/>
      <c r="D92" s="310">
        <f t="shared" si="13"/>
        <v>224</v>
      </c>
      <c r="E92" s="317">
        <f t="shared" si="14"/>
        <v>14.933333333333334</v>
      </c>
      <c r="F92" s="161"/>
      <c r="G92" s="162">
        <f t="shared" si="15"/>
        <v>14.933333333333334</v>
      </c>
    </row>
    <row r="93" spans="1:7" ht="12">
      <c r="A93" s="144" t="s">
        <v>93</v>
      </c>
      <c r="B93" s="149"/>
      <c r="C93" s="183">
        <v>5</v>
      </c>
      <c r="D93" s="310">
        <f t="shared" si="13"/>
        <v>5</v>
      </c>
      <c r="E93" s="317"/>
      <c r="F93" s="161">
        <f t="shared" si="14"/>
        <v>0.3333333333333333</v>
      </c>
      <c r="G93" s="162">
        <f t="shared" si="15"/>
        <v>0.3333333333333333</v>
      </c>
    </row>
    <row r="94" spans="1:7" ht="12">
      <c r="A94" s="144" t="s">
        <v>120</v>
      </c>
      <c r="B94" s="117">
        <v>64</v>
      </c>
      <c r="C94" s="150"/>
      <c r="D94" s="310">
        <f t="shared" si="13"/>
        <v>64</v>
      </c>
      <c r="E94" s="317">
        <f t="shared" si="14"/>
        <v>4.266666666666667</v>
      </c>
      <c r="F94" s="161"/>
      <c r="G94" s="162">
        <f t="shared" si="15"/>
        <v>4.266666666666667</v>
      </c>
    </row>
    <row r="95" spans="1:7" ht="12">
      <c r="A95" s="359" t="s">
        <v>94</v>
      </c>
      <c r="B95" s="175">
        <f aca="true" t="shared" si="16" ref="B95:G95">SUM(B84:B94)</f>
        <v>5773</v>
      </c>
      <c r="C95" s="176">
        <f t="shared" si="16"/>
        <v>1638</v>
      </c>
      <c r="D95" s="176">
        <f t="shared" si="16"/>
        <v>7411</v>
      </c>
      <c r="E95" s="178">
        <f t="shared" si="16"/>
        <v>384.8666666666666</v>
      </c>
      <c r="F95" s="177">
        <f t="shared" si="16"/>
        <v>109.2</v>
      </c>
      <c r="G95" s="173">
        <f t="shared" si="16"/>
        <v>494.0666666666666</v>
      </c>
    </row>
    <row r="96" spans="1:7" ht="12">
      <c r="A96" s="326" t="s">
        <v>95</v>
      </c>
      <c r="B96" s="175"/>
      <c r="C96" s="324">
        <v>10459.5</v>
      </c>
      <c r="D96" s="311">
        <f>SUM(C96)</f>
        <v>10459.5</v>
      </c>
      <c r="E96" s="153"/>
      <c r="F96" s="163">
        <f>C96/15</f>
        <v>697.3</v>
      </c>
      <c r="G96" s="164">
        <f>SUM(B96,C96)/15</f>
        <v>697.3</v>
      </c>
    </row>
    <row r="97" spans="1:7" ht="12">
      <c r="A97" s="165" t="s">
        <v>10</v>
      </c>
      <c r="B97" s="166"/>
      <c r="C97" s="167"/>
      <c r="D97" s="9"/>
      <c r="E97" s="145"/>
      <c r="F97" s="180"/>
      <c r="G97" s="181"/>
    </row>
    <row r="98" spans="1:7" s="334" customFormat="1" ht="12">
      <c r="A98" s="338" t="s">
        <v>20</v>
      </c>
      <c r="B98" s="339">
        <v>253</v>
      </c>
      <c r="C98" s="340"/>
      <c r="D98" s="341">
        <f>SUM(B98:C98)</f>
        <v>253</v>
      </c>
      <c r="E98" s="342">
        <f>B98/15</f>
        <v>16.866666666666667</v>
      </c>
      <c r="F98" s="340"/>
      <c r="G98" s="343">
        <f>SUM(C98,B98)/15</f>
        <v>16.866666666666667</v>
      </c>
    </row>
    <row r="99" spans="1:7" ht="12">
      <c r="A99" s="335" t="s">
        <v>96</v>
      </c>
      <c r="B99" s="336">
        <v>720</v>
      </c>
      <c r="C99" s="167"/>
      <c r="D99" s="337">
        <f>SUM(B99+C99)</f>
        <v>720</v>
      </c>
      <c r="E99" s="317">
        <f>B99/15</f>
        <v>48</v>
      </c>
      <c r="F99" s="167"/>
      <c r="G99" s="162">
        <f>SUM(C99,B99)/15</f>
        <v>48</v>
      </c>
    </row>
    <row r="100" spans="1:7" ht="12">
      <c r="A100" s="144" t="s">
        <v>38</v>
      </c>
      <c r="B100" s="149">
        <v>1855</v>
      </c>
      <c r="C100" s="150"/>
      <c r="D100" s="313">
        <f>SUM(B100+C100)</f>
        <v>1855</v>
      </c>
      <c r="E100" s="170">
        <f>B100/15</f>
        <v>123.66666666666667</v>
      </c>
      <c r="F100" s="150"/>
      <c r="G100" s="148">
        <f>SUM(C100,B100)/15</f>
        <v>123.66666666666667</v>
      </c>
    </row>
    <row r="101" spans="1:7" ht="12">
      <c r="A101" s="144" t="s">
        <v>46</v>
      </c>
      <c r="B101" s="93">
        <v>2356</v>
      </c>
      <c r="C101" s="150"/>
      <c r="D101" s="313">
        <f>SUM(B101+C101)</f>
        <v>2356</v>
      </c>
      <c r="E101" s="170">
        <f>B101/15</f>
        <v>157.06666666666666</v>
      </c>
      <c r="F101" s="150"/>
      <c r="G101" s="148">
        <f>SUM(C101,B101)/15</f>
        <v>157.06666666666666</v>
      </c>
    </row>
    <row r="102" spans="1:7" ht="12">
      <c r="A102" s="359" t="s">
        <v>97</v>
      </c>
      <c r="B102" s="153">
        <f>SUM(B98:B101)</f>
        <v>5184</v>
      </c>
      <c r="C102" s="154"/>
      <c r="D102" s="314">
        <f>SUM(D98:D101)</f>
        <v>5184</v>
      </c>
      <c r="E102" s="196">
        <f>SUM(E98:E101)</f>
        <v>345.6</v>
      </c>
      <c r="F102" s="154"/>
      <c r="G102" s="164">
        <f>SUM(G98:G101)</f>
        <v>345.6</v>
      </c>
    </row>
    <row r="103" spans="1:7" ht="12">
      <c r="A103" s="165" t="s">
        <v>98</v>
      </c>
      <c r="B103" s="145"/>
      <c r="C103" s="11"/>
      <c r="D103" s="9"/>
      <c r="E103" s="145"/>
      <c r="F103" s="180"/>
      <c r="G103" s="181"/>
    </row>
    <row r="104" spans="1:7" ht="12">
      <c r="A104" s="144" t="s">
        <v>99</v>
      </c>
      <c r="B104" s="117">
        <v>108</v>
      </c>
      <c r="C104" s="183">
        <v>36</v>
      </c>
      <c r="D104" s="313">
        <f aca="true" t="shared" si="17" ref="D104:D109">SUM(B104+C104)</f>
        <v>144</v>
      </c>
      <c r="E104" s="170">
        <f>B104/15</f>
        <v>7.2</v>
      </c>
      <c r="F104" s="147">
        <f>C104/15</f>
        <v>2.4</v>
      </c>
      <c r="G104" s="148">
        <f aca="true" t="shared" si="18" ref="G104:G109">SUM(C104,B104)/15</f>
        <v>9.6</v>
      </c>
    </row>
    <row r="105" spans="1:7" ht="12">
      <c r="A105" s="144" t="s">
        <v>100</v>
      </c>
      <c r="B105" s="149"/>
      <c r="C105" s="183">
        <v>1218</v>
      </c>
      <c r="D105" s="313">
        <f t="shared" si="17"/>
        <v>1218</v>
      </c>
      <c r="E105" s="170"/>
      <c r="F105" s="147">
        <f>C105/15</f>
        <v>81.2</v>
      </c>
      <c r="G105" s="148">
        <f t="shared" si="18"/>
        <v>81.2</v>
      </c>
    </row>
    <row r="106" spans="1:7" ht="12">
      <c r="A106" s="144" t="s">
        <v>101</v>
      </c>
      <c r="B106" s="149"/>
      <c r="C106" s="183">
        <v>472</v>
      </c>
      <c r="D106" s="313">
        <f t="shared" si="17"/>
        <v>472</v>
      </c>
      <c r="E106" s="170"/>
      <c r="F106" s="147">
        <f>C106/15</f>
        <v>31.466666666666665</v>
      </c>
      <c r="G106" s="148">
        <f t="shared" si="18"/>
        <v>31.466666666666665</v>
      </c>
    </row>
    <row r="107" spans="1:7" ht="12">
      <c r="A107" s="278" t="s">
        <v>163</v>
      </c>
      <c r="B107" s="117">
        <v>16</v>
      </c>
      <c r="C107" s="183"/>
      <c r="D107" s="313">
        <f t="shared" si="17"/>
        <v>16</v>
      </c>
      <c r="E107" s="170">
        <f>B107/15</f>
        <v>1.0666666666666667</v>
      </c>
      <c r="F107" s="147"/>
      <c r="G107" s="148">
        <f t="shared" si="18"/>
        <v>1.0666666666666667</v>
      </c>
    </row>
    <row r="108" spans="1:7" ht="12">
      <c r="A108" s="278" t="s">
        <v>164</v>
      </c>
      <c r="B108" s="276">
        <v>48</v>
      </c>
      <c r="C108" s="183"/>
      <c r="D108" s="313">
        <f t="shared" si="17"/>
        <v>48</v>
      </c>
      <c r="E108" s="170">
        <f>B108/15</f>
        <v>3.2</v>
      </c>
      <c r="F108" s="147"/>
      <c r="G108" s="148">
        <f t="shared" si="18"/>
        <v>3.2</v>
      </c>
    </row>
    <row r="109" spans="1:7" ht="12">
      <c r="A109" s="144" t="s">
        <v>102</v>
      </c>
      <c r="B109" s="276">
        <v>4192</v>
      </c>
      <c r="C109" s="184">
        <v>901</v>
      </c>
      <c r="D109" s="313">
        <f t="shared" si="17"/>
        <v>5093</v>
      </c>
      <c r="E109" s="170">
        <f>B109/15</f>
        <v>279.46666666666664</v>
      </c>
      <c r="F109" s="147">
        <f>C109/15</f>
        <v>60.06666666666667</v>
      </c>
      <c r="G109" s="148">
        <f t="shared" si="18"/>
        <v>339.53333333333336</v>
      </c>
    </row>
    <row r="110" spans="1:7" ht="12">
      <c r="A110" s="171" t="s">
        <v>103</v>
      </c>
      <c r="B110" s="175">
        <f aca="true" t="shared" si="19" ref="B110:G110">SUM(B104:B109)</f>
        <v>4364</v>
      </c>
      <c r="C110" s="182">
        <f t="shared" si="19"/>
        <v>2627</v>
      </c>
      <c r="D110" s="314">
        <f t="shared" si="19"/>
        <v>6991</v>
      </c>
      <c r="E110" s="196">
        <f t="shared" si="19"/>
        <v>290.9333333333333</v>
      </c>
      <c r="F110" s="163">
        <f t="shared" si="19"/>
        <v>175.13333333333335</v>
      </c>
      <c r="G110" s="173">
        <f t="shared" si="19"/>
        <v>466.0666666666667</v>
      </c>
    </row>
    <row r="111" spans="1:7" ht="12">
      <c r="A111" s="185" t="s">
        <v>21</v>
      </c>
      <c r="B111" s="186"/>
      <c r="C111" s="187"/>
      <c r="D111" s="316"/>
      <c r="E111" s="318"/>
      <c r="F111" s="188"/>
      <c r="G111" s="189"/>
    </row>
    <row r="112" spans="1:7" ht="12">
      <c r="A112" s="190" t="s">
        <v>21</v>
      </c>
      <c r="B112" s="276">
        <v>20</v>
      </c>
      <c r="C112" s="191"/>
      <c r="D112" s="192">
        <f>SUM(B112:C112)</f>
        <v>20</v>
      </c>
      <c r="E112" s="193">
        <f>B112/15</f>
        <v>1.3333333333333333</v>
      </c>
      <c r="F112" s="194"/>
      <c r="G112" s="195">
        <f>SUM(E112:F112)</f>
        <v>1.3333333333333333</v>
      </c>
    </row>
    <row r="113" spans="1:7" ht="12">
      <c r="A113" s="144" t="s">
        <v>104</v>
      </c>
      <c r="B113" s="149">
        <v>4</v>
      </c>
      <c r="C113" s="150"/>
      <c r="D113" s="330">
        <f>SUM(B113:C113)</f>
        <v>4</v>
      </c>
      <c r="E113" s="193">
        <f>B113/15</f>
        <v>0.26666666666666666</v>
      </c>
      <c r="F113" s="147"/>
      <c r="G113" s="195">
        <f>SUM(E113:F113)</f>
        <v>0.26666666666666666</v>
      </c>
    </row>
    <row r="114" spans="1:7" ht="12">
      <c r="A114" s="171" t="s">
        <v>105</v>
      </c>
      <c r="B114" s="175">
        <f>SUM(B112:B113)</f>
        <v>24</v>
      </c>
      <c r="C114" s="182"/>
      <c r="D114" s="176">
        <f>SUM(D112:D113)</f>
        <v>24</v>
      </c>
      <c r="E114" s="196">
        <f>SUM(E112:E113)</f>
        <v>1.5999999999999999</v>
      </c>
      <c r="F114" s="177"/>
      <c r="G114" s="157">
        <f>SUM(G112:G113)</f>
        <v>1.5999999999999999</v>
      </c>
    </row>
    <row r="115" spans="1:7" ht="12">
      <c r="A115" s="197" t="s">
        <v>106</v>
      </c>
      <c r="B115" s="172">
        <f aca="true" t="shared" si="20" ref="B115:G115">SUM(B45+B62+B82+B95+B46+B96+B102+B110+B114)</f>
        <v>124233</v>
      </c>
      <c r="C115" s="53">
        <f t="shared" si="20"/>
        <v>38458.5</v>
      </c>
      <c r="D115" s="345">
        <f t="shared" si="20"/>
        <v>162691.5</v>
      </c>
      <c r="E115" s="346">
        <f t="shared" si="20"/>
        <v>8282.2</v>
      </c>
      <c r="F115" s="347">
        <f t="shared" si="20"/>
        <v>2563.8999999999996</v>
      </c>
      <c r="G115" s="344">
        <f t="shared" si="20"/>
        <v>10846.100000000002</v>
      </c>
    </row>
  </sheetData>
  <mergeCells count="4">
    <mergeCell ref="A3:G3"/>
    <mergeCell ref="A6:A7"/>
    <mergeCell ref="B6:D6"/>
    <mergeCell ref="E6:G6"/>
  </mergeCells>
  <printOptions horizontalCentered="1"/>
  <pageMargins left="0.25" right="0.25" top="1" bottom="1" header="0.5" footer="0.5"/>
  <pageSetup firstPageNumber="4" useFirstPageNumber="1" horizontalDpi="600" verticalDpi="600" orientation="portrait" scale="90" r:id="rId1"/>
  <headerFooter alignWithMargins="0">
    <oddFooter>&amp;L&amp;8Note: Total student credit hours exclude SAB (Study Abroad) courses. 59 student credit hours excluded in 2001 and 16 excluded in 2000.&amp;CPage &amp;P
&amp;R&amp;9Office of IRAA 
11/15/01
</oddFooter>
  </headerFooter>
  <rowBreaks count="2" manualBreakCount="2">
    <brk id="46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zoomScale="75" zoomScaleNormal="75" workbookViewId="0" topLeftCell="A1">
      <pane ySplit="6" topLeftCell="BM16" activePane="bottomLeft" state="frozen"/>
      <selection pane="topLeft" activeCell="A1" sqref="A1"/>
      <selection pane="bottomLeft" activeCell="A32" sqref="A32"/>
    </sheetView>
  </sheetViews>
  <sheetFormatPr defaultColWidth="9.140625" defaultRowHeight="12.75"/>
  <cols>
    <col min="1" max="1" width="48.00390625" style="19" customWidth="1"/>
    <col min="2" max="2" width="8.7109375" style="19" bestFit="1" customWidth="1"/>
    <col min="3" max="3" width="8.7109375" style="27" bestFit="1" customWidth="1"/>
    <col min="4" max="4" width="9.28125" style="27" bestFit="1" customWidth="1"/>
    <col min="5" max="5" width="7.57421875" style="27" bestFit="1" customWidth="1"/>
    <col min="6" max="6" width="8.00390625" style="27" bestFit="1" customWidth="1"/>
    <col min="7" max="7" width="9.28125" style="27" bestFit="1" customWidth="1"/>
    <col min="8" max="9" width="8.7109375" style="27" bestFit="1" customWidth="1"/>
    <col min="10" max="10" width="9.28125" style="19" bestFit="1" customWidth="1"/>
    <col min="11" max="16384" width="9.140625" style="19" customWidth="1"/>
  </cols>
  <sheetData>
    <row r="1" spans="1:10" s="29" customFormat="1" ht="15.75">
      <c r="A1" s="437" t="s">
        <v>110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s="29" customFormat="1" ht="15">
      <c r="A2" s="454" t="s">
        <v>145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s="29" customFormat="1" ht="17.25" customHeight="1">
      <c r="A3" s="455" t="s">
        <v>111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s="29" customFormat="1" ht="17.25" customHeight="1">
      <c r="A4" s="388"/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>
      <c r="A5" s="74"/>
      <c r="B5" s="456" t="s">
        <v>13</v>
      </c>
      <c r="C5" s="457"/>
      <c r="D5" s="458"/>
      <c r="E5" s="457" t="s">
        <v>112</v>
      </c>
      <c r="F5" s="457"/>
      <c r="G5" s="457"/>
      <c r="H5" s="456" t="s">
        <v>2</v>
      </c>
      <c r="I5" s="457"/>
      <c r="J5" s="458"/>
    </row>
    <row r="6" spans="1:10" ht="25.5">
      <c r="A6" s="75" t="s">
        <v>116</v>
      </c>
      <c r="B6" s="72">
        <v>2000</v>
      </c>
      <c r="C6" s="49">
        <v>2001</v>
      </c>
      <c r="D6" s="80" t="s">
        <v>113</v>
      </c>
      <c r="E6" s="48">
        <v>2000</v>
      </c>
      <c r="F6" s="49">
        <v>2001</v>
      </c>
      <c r="G6" s="81" t="s">
        <v>113</v>
      </c>
      <c r="H6" s="72">
        <v>2000</v>
      </c>
      <c r="I6" s="49">
        <v>2001</v>
      </c>
      <c r="J6" s="14" t="s">
        <v>113</v>
      </c>
    </row>
    <row r="7" spans="1:10" s="69" customFormat="1" ht="12.75">
      <c r="A7" s="63" t="s">
        <v>124</v>
      </c>
      <c r="B7" s="64"/>
      <c r="C7" s="65"/>
      <c r="D7" s="67"/>
      <c r="E7" s="68"/>
      <c r="F7" s="65"/>
      <c r="G7" s="66"/>
      <c r="H7" s="64"/>
      <c r="I7" s="65"/>
      <c r="J7" s="67"/>
    </row>
    <row r="8" spans="1:10" ht="12.75">
      <c r="A8" s="15" t="s">
        <v>31</v>
      </c>
      <c r="B8" s="16">
        <v>1432</v>
      </c>
      <c r="C8" s="17">
        <f>+'course enrollmnt, pg 4-6'!B9</f>
        <v>1443</v>
      </c>
      <c r="D8" s="30">
        <f>(C8-B8)/B8</f>
        <v>0.007681564245810056</v>
      </c>
      <c r="E8" s="25"/>
      <c r="F8" s="17"/>
      <c r="G8" s="31"/>
      <c r="H8" s="16">
        <f>SUM(B8+E8)</f>
        <v>1432</v>
      </c>
      <c r="I8" s="17">
        <f>SUM(C8+F8)</f>
        <v>1443</v>
      </c>
      <c r="J8" s="30">
        <f>(I8-H8)/H8</f>
        <v>0.007681564245810056</v>
      </c>
    </row>
    <row r="9" spans="1:10" ht="12.75">
      <c r="A9" s="15" t="s">
        <v>32</v>
      </c>
      <c r="B9" s="16">
        <v>4062</v>
      </c>
      <c r="C9" s="17">
        <f>+'course enrollmnt, pg 4-6'!B10</f>
        <v>3741</v>
      </c>
      <c r="D9" s="30">
        <f aca="true" t="shared" si="0" ref="D9:D43">(C9-B9)/B9</f>
        <v>-0.07902511078286559</v>
      </c>
      <c r="E9" s="25">
        <v>44</v>
      </c>
      <c r="F9" s="17">
        <f>+'course enrollmnt, pg 4-6'!C10</f>
        <v>50</v>
      </c>
      <c r="G9" s="41">
        <f>(F9-E9)/E9</f>
        <v>0.13636363636363635</v>
      </c>
      <c r="H9" s="16">
        <f aca="true" t="shared" si="1" ref="H9:H43">SUM(B9+E9)</f>
        <v>4106</v>
      </c>
      <c r="I9" s="17">
        <f aca="true" t="shared" si="2" ref="I9:I43">SUM(C9+F9)</f>
        <v>3791</v>
      </c>
      <c r="J9" s="30">
        <f>(I9-H9)/H9</f>
        <v>-0.07671699951290795</v>
      </c>
    </row>
    <row r="10" spans="1:10" ht="12.75">
      <c r="A10" s="15" t="s">
        <v>4</v>
      </c>
      <c r="B10" s="16">
        <v>781</v>
      </c>
      <c r="C10" s="17">
        <f>+'course enrollmnt, pg 4-6'!B11</f>
        <v>737</v>
      </c>
      <c r="D10" s="30">
        <f t="shared" si="0"/>
        <v>-0.056338028169014086</v>
      </c>
      <c r="E10" s="25"/>
      <c r="F10" s="17"/>
      <c r="G10" s="41"/>
      <c r="H10" s="16">
        <f t="shared" si="1"/>
        <v>781</v>
      </c>
      <c r="I10" s="17">
        <f t="shared" si="2"/>
        <v>737</v>
      </c>
      <c r="J10" s="30">
        <f>(I10-H10)/H10</f>
        <v>-0.056338028169014086</v>
      </c>
    </row>
    <row r="11" spans="1:10" ht="12.75">
      <c r="A11" s="15" t="s">
        <v>123</v>
      </c>
      <c r="B11" s="16"/>
      <c r="C11" s="17"/>
      <c r="D11" s="30"/>
      <c r="E11" s="25"/>
      <c r="F11" s="17"/>
      <c r="G11" s="41"/>
      <c r="H11" s="16"/>
      <c r="I11" s="17"/>
      <c r="J11" s="30"/>
    </row>
    <row r="12" spans="1:10" ht="12.75">
      <c r="A12" s="62" t="s">
        <v>121</v>
      </c>
      <c r="B12" s="16">
        <v>4332</v>
      </c>
      <c r="C12" s="17">
        <f>+'course enrollmnt, pg 4-6'!B13</f>
        <v>4434</v>
      </c>
      <c r="D12" s="30">
        <f t="shared" si="0"/>
        <v>0.023545706371191136</v>
      </c>
      <c r="E12" s="25">
        <v>438</v>
      </c>
      <c r="F12" s="17">
        <f>+'course enrollmnt, pg 4-6'!C13</f>
        <v>478</v>
      </c>
      <c r="G12" s="41">
        <f aca="true" t="shared" si="3" ref="G12:G42">(F12-E12)/E12</f>
        <v>0.091324200913242</v>
      </c>
      <c r="H12" s="16">
        <f t="shared" si="1"/>
        <v>4770</v>
      </c>
      <c r="I12" s="17">
        <f t="shared" si="2"/>
        <v>4912</v>
      </c>
      <c r="J12" s="30">
        <f>(I12-H12)/H12</f>
        <v>0.029769392033542976</v>
      </c>
    </row>
    <row r="13" spans="1:10" ht="12.75">
      <c r="A13" s="62" t="s">
        <v>156</v>
      </c>
      <c r="B13" s="16">
        <v>224</v>
      </c>
      <c r="C13" s="17">
        <f>+'course enrollmnt, pg 4-6'!B14</f>
        <v>536</v>
      </c>
      <c r="D13" s="30">
        <f t="shared" si="0"/>
        <v>1.3928571428571428</v>
      </c>
      <c r="E13" s="25">
        <v>4</v>
      </c>
      <c r="F13" s="17">
        <f>+'course enrollmnt, pg 4-6'!C14</f>
        <v>16</v>
      </c>
      <c r="G13" s="41">
        <f t="shared" si="3"/>
        <v>3</v>
      </c>
      <c r="H13" s="16">
        <f t="shared" si="1"/>
        <v>228</v>
      </c>
      <c r="I13" s="17">
        <f t="shared" si="2"/>
        <v>552</v>
      </c>
      <c r="J13" s="30">
        <f>(I13-H13)/H13</f>
        <v>1.4210526315789473</v>
      </c>
    </row>
    <row r="14" spans="1:10" ht="12.75">
      <c r="A14" s="62" t="s">
        <v>122</v>
      </c>
      <c r="B14" s="16">
        <v>1257</v>
      </c>
      <c r="C14" s="17">
        <f>+'course enrollmnt, pg 4-6'!B15</f>
        <v>1160</v>
      </c>
      <c r="D14" s="30">
        <f t="shared" si="0"/>
        <v>-0.07716785998408911</v>
      </c>
      <c r="E14" s="25"/>
      <c r="F14" s="17"/>
      <c r="G14" s="41"/>
      <c r="H14" s="16">
        <f t="shared" si="1"/>
        <v>1257</v>
      </c>
      <c r="I14" s="17">
        <f t="shared" si="2"/>
        <v>1160</v>
      </c>
      <c r="J14" s="30">
        <f>(I14-H14)/H14</f>
        <v>-0.07716785998408911</v>
      </c>
    </row>
    <row r="15" spans="1:10" ht="12.75">
      <c r="A15" s="15" t="s">
        <v>33</v>
      </c>
      <c r="B15" s="16">
        <v>2881</v>
      </c>
      <c r="C15" s="17">
        <f>+'course enrollmnt, pg 4-6'!B16</f>
        <v>3016</v>
      </c>
      <c r="D15" s="30">
        <f t="shared" si="0"/>
        <v>0.046858729607775075</v>
      </c>
      <c r="E15" s="25">
        <v>445</v>
      </c>
      <c r="F15" s="17">
        <f>+'course enrollmnt, pg 4-6'!C16</f>
        <v>448</v>
      </c>
      <c r="G15" s="41">
        <f t="shared" si="3"/>
        <v>0.006741573033707865</v>
      </c>
      <c r="H15" s="16">
        <f t="shared" si="1"/>
        <v>3326</v>
      </c>
      <c r="I15" s="17">
        <f t="shared" si="2"/>
        <v>3464</v>
      </c>
      <c r="J15" s="30">
        <f>(I15-H15)/H15</f>
        <v>0.04149128081779916</v>
      </c>
    </row>
    <row r="16" spans="1:10" ht="12.75">
      <c r="A16" s="15" t="s">
        <v>34</v>
      </c>
      <c r="B16" s="16">
        <v>3</v>
      </c>
      <c r="C16" s="17"/>
      <c r="D16" s="30">
        <f t="shared" si="0"/>
        <v>-1</v>
      </c>
      <c r="E16" s="25"/>
      <c r="F16" s="17"/>
      <c r="G16" s="41"/>
      <c r="H16" s="16">
        <f t="shared" si="1"/>
        <v>3</v>
      </c>
      <c r="I16" s="17"/>
      <c r="J16" s="30">
        <f>(I16-H16)/H16</f>
        <v>-1</v>
      </c>
    </row>
    <row r="17" spans="1:10" ht="12.75">
      <c r="A17" s="15" t="s">
        <v>35</v>
      </c>
      <c r="B17" s="16">
        <v>5976</v>
      </c>
      <c r="C17" s="17">
        <f>+'course enrollmnt, pg 4-6'!B18</f>
        <v>6296</v>
      </c>
      <c r="D17" s="30">
        <f t="shared" si="0"/>
        <v>0.0535475234270415</v>
      </c>
      <c r="E17" s="25">
        <v>242</v>
      </c>
      <c r="F17" s="17">
        <f>+'course enrollmnt, pg 4-6'!C18</f>
        <v>292</v>
      </c>
      <c r="G17" s="41">
        <f t="shared" si="3"/>
        <v>0.2066115702479339</v>
      </c>
      <c r="H17" s="16">
        <f t="shared" si="1"/>
        <v>6218</v>
      </c>
      <c r="I17" s="17">
        <f t="shared" si="2"/>
        <v>6588</v>
      </c>
      <c r="J17" s="30">
        <f aca="true" t="shared" si="4" ref="J17:J23">(I17-H17)/H17</f>
        <v>0.05950466387906079</v>
      </c>
    </row>
    <row r="18" spans="1:10" ht="12.75">
      <c r="A18" s="15" t="s">
        <v>36</v>
      </c>
      <c r="B18" s="16">
        <v>637</v>
      </c>
      <c r="C18" s="17">
        <f>+'course enrollmnt, pg 4-6'!B19</f>
        <v>455</v>
      </c>
      <c r="D18" s="30">
        <f t="shared" si="0"/>
        <v>-0.2857142857142857</v>
      </c>
      <c r="E18" s="25"/>
      <c r="F18" s="17"/>
      <c r="G18" s="41"/>
      <c r="H18" s="16">
        <f t="shared" si="1"/>
        <v>637</v>
      </c>
      <c r="I18" s="17">
        <f t="shared" si="2"/>
        <v>455</v>
      </c>
      <c r="J18" s="30">
        <f t="shared" si="4"/>
        <v>-0.2857142857142857</v>
      </c>
    </row>
    <row r="19" spans="1:10" ht="12.75">
      <c r="A19" s="15" t="s">
        <v>37</v>
      </c>
      <c r="B19" s="16">
        <v>2670</v>
      </c>
      <c r="C19" s="17">
        <f>+'course enrollmnt, pg 4-6'!B20</f>
        <v>2857</v>
      </c>
      <c r="D19" s="30">
        <f t="shared" si="0"/>
        <v>0.0700374531835206</v>
      </c>
      <c r="E19" s="25">
        <v>231</v>
      </c>
      <c r="F19" s="17">
        <f>+'course enrollmnt, pg 4-6'!C20</f>
        <v>264</v>
      </c>
      <c r="G19" s="41">
        <f t="shared" si="3"/>
        <v>0.14285714285714285</v>
      </c>
      <c r="H19" s="16">
        <f t="shared" si="1"/>
        <v>2901</v>
      </c>
      <c r="I19" s="17">
        <f t="shared" si="2"/>
        <v>3121</v>
      </c>
      <c r="J19" s="30">
        <f t="shared" si="4"/>
        <v>0.07583591864874181</v>
      </c>
    </row>
    <row r="20" spans="1:10" ht="12.75">
      <c r="A20" s="15" t="s">
        <v>125</v>
      </c>
      <c r="B20" s="16"/>
      <c r="C20" s="17">
        <f>+'course enrollmnt, pg 4-6'!B21</f>
        <v>12</v>
      </c>
      <c r="D20" s="30"/>
      <c r="E20" s="25"/>
      <c r="F20" s="17"/>
      <c r="G20" s="41"/>
      <c r="H20" s="16"/>
      <c r="I20" s="17">
        <f t="shared" si="2"/>
        <v>12</v>
      </c>
      <c r="J20" s="30"/>
    </row>
    <row r="21" spans="1:10" ht="12.75">
      <c r="A21" s="15" t="s">
        <v>38</v>
      </c>
      <c r="B21" s="16">
        <v>7941</v>
      </c>
      <c r="C21" s="17">
        <f>+'course enrollmnt, pg 4-6'!B22</f>
        <v>7641</v>
      </c>
      <c r="D21" s="30">
        <f t="shared" si="0"/>
        <v>-0.037778617302606725</v>
      </c>
      <c r="E21" s="25">
        <v>465</v>
      </c>
      <c r="F21" s="17">
        <f>+'course enrollmnt, pg 4-6'!C22</f>
        <v>418</v>
      </c>
      <c r="G21" s="41">
        <f t="shared" si="3"/>
        <v>-0.1010752688172043</v>
      </c>
      <c r="H21" s="16">
        <f t="shared" si="1"/>
        <v>8406</v>
      </c>
      <c r="I21" s="17">
        <f t="shared" si="2"/>
        <v>8059</v>
      </c>
      <c r="J21" s="30">
        <f t="shared" si="4"/>
        <v>-0.041280038068046636</v>
      </c>
    </row>
    <row r="22" spans="1:10" ht="12.75">
      <c r="A22" s="15" t="s">
        <v>39</v>
      </c>
      <c r="B22" s="16">
        <v>358</v>
      </c>
      <c r="C22" s="17">
        <f>+'course enrollmnt, pg 4-6'!B23</f>
        <v>366</v>
      </c>
      <c r="D22" s="30">
        <f t="shared" si="0"/>
        <v>0.0223463687150838</v>
      </c>
      <c r="E22" s="25"/>
      <c r="F22" s="17"/>
      <c r="G22" s="41"/>
      <c r="H22" s="16">
        <f t="shared" si="1"/>
        <v>358</v>
      </c>
      <c r="I22" s="17">
        <f t="shared" si="2"/>
        <v>366</v>
      </c>
      <c r="J22" s="30">
        <f t="shared" si="4"/>
        <v>0.0223463687150838</v>
      </c>
    </row>
    <row r="23" spans="1:10" ht="12.75">
      <c r="A23" s="15" t="s">
        <v>40</v>
      </c>
      <c r="B23" s="16">
        <v>197</v>
      </c>
      <c r="C23" s="17">
        <f>+'course enrollmnt, pg 4-6'!B24</f>
        <v>121</v>
      </c>
      <c r="D23" s="30">
        <f t="shared" si="0"/>
        <v>-0.38578680203045684</v>
      </c>
      <c r="E23" s="25">
        <v>11</v>
      </c>
      <c r="F23" s="17">
        <f>+'course enrollmnt, pg 4-6'!C24</f>
        <v>3</v>
      </c>
      <c r="G23" s="41">
        <f t="shared" si="3"/>
        <v>-0.7272727272727273</v>
      </c>
      <c r="H23" s="16">
        <f t="shared" si="1"/>
        <v>208</v>
      </c>
      <c r="I23" s="17">
        <f t="shared" si="2"/>
        <v>124</v>
      </c>
      <c r="J23" s="30">
        <f t="shared" si="4"/>
        <v>-0.40384615384615385</v>
      </c>
    </row>
    <row r="24" spans="1:10" ht="12.75">
      <c r="A24" s="15" t="s">
        <v>41</v>
      </c>
      <c r="B24" s="16">
        <v>16</v>
      </c>
      <c r="C24" s="17">
        <f>+'course enrollmnt, pg 4-6'!B25</f>
        <v>8</v>
      </c>
      <c r="D24" s="30">
        <f t="shared" si="0"/>
        <v>-0.5</v>
      </c>
      <c r="E24" s="25"/>
      <c r="F24" s="17"/>
      <c r="G24" s="41"/>
      <c r="H24" s="16">
        <f t="shared" si="1"/>
        <v>16</v>
      </c>
      <c r="I24" s="17">
        <f t="shared" si="2"/>
        <v>8</v>
      </c>
      <c r="J24" s="30">
        <f aca="true" t="shared" si="5" ref="J24:J44">(I24-H24)/H24</f>
        <v>-0.5</v>
      </c>
    </row>
    <row r="25" spans="1:10" ht="12.75">
      <c r="A25" s="15" t="s">
        <v>43</v>
      </c>
      <c r="B25" s="16">
        <v>1596</v>
      </c>
      <c r="C25" s="17">
        <f>+'course enrollmnt, pg 4-6'!B26</f>
        <v>1079</v>
      </c>
      <c r="D25" s="30">
        <f t="shared" si="0"/>
        <v>-0.32393483709273185</v>
      </c>
      <c r="E25" s="25">
        <v>95</v>
      </c>
      <c r="F25" s="17">
        <f>+'course enrollmnt, pg 4-6'!C26</f>
        <v>390</v>
      </c>
      <c r="G25" s="41">
        <f t="shared" si="3"/>
        <v>3.1052631578947367</v>
      </c>
      <c r="H25" s="16">
        <f t="shared" si="1"/>
        <v>1691</v>
      </c>
      <c r="I25" s="17">
        <f t="shared" si="2"/>
        <v>1469</v>
      </c>
      <c r="J25" s="30">
        <f>(I25-H25)/H25</f>
        <v>-0.13128326434062684</v>
      </c>
    </row>
    <row r="26" spans="1:10" ht="12.75">
      <c r="A26" s="15" t="s">
        <v>42</v>
      </c>
      <c r="B26" s="16">
        <v>6732</v>
      </c>
      <c r="C26" s="17">
        <f>+'course enrollmnt, pg 4-6'!B27</f>
        <v>7324</v>
      </c>
      <c r="D26" s="30">
        <f t="shared" si="0"/>
        <v>0.08793820558526441</v>
      </c>
      <c r="E26" s="25">
        <v>291</v>
      </c>
      <c r="F26" s="17">
        <f>+'course enrollmnt, pg 4-6'!C27</f>
        <v>254</v>
      </c>
      <c r="G26" s="41">
        <f t="shared" si="3"/>
        <v>-0.12714776632302405</v>
      </c>
      <c r="H26" s="16">
        <f t="shared" si="1"/>
        <v>7023</v>
      </c>
      <c r="I26" s="17">
        <f t="shared" si="2"/>
        <v>7578</v>
      </c>
      <c r="J26" s="30">
        <f t="shared" si="5"/>
        <v>0.07902605724049551</v>
      </c>
    </row>
    <row r="27" spans="1:10" ht="12.75">
      <c r="A27" s="15" t="s">
        <v>44</v>
      </c>
      <c r="B27" s="16">
        <v>123</v>
      </c>
      <c r="C27" s="17">
        <f>+'course enrollmnt, pg 4-6'!B28</f>
        <v>124</v>
      </c>
      <c r="D27" s="30">
        <f t="shared" si="0"/>
        <v>0.008130081300813009</v>
      </c>
      <c r="E27" s="25"/>
      <c r="F27" s="17"/>
      <c r="G27" s="41"/>
      <c r="H27" s="16">
        <f t="shared" si="1"/>
        <v>123</v>
      </c>
      <c r="I27" s="17">
        <f t="shared" si="2"/>
        <v>124</v>
      </c>
      <c r="J27" s="30">
        <f t="shared" si="5"/>
        <v>0.008130081300813009</v>
      </c>
    </row>
    <row r="28" spans="1:10" ht="12.75">
      <c r="A28" s="15" t="s">
        <v>45</v>
      </c>
      <c r="B28" s="16">
        <v>178</v>
      </c>
      <c r="C28" s="17">
        <f>+'course enrollmnt, pg 4-6'!B29</f>
        <v>158</v>
      </c>
      <c r="D28" s="30">
        <f t="shared" si="0"/>
        <v>-0.11235955056179775</v>
      </c>
      <c r="E28" s="25"/>
      <c r="F28" s="17"/>
      <c r="G28" s="41"/>
      <c r="H28" s="16">
        <f t="shared" si="1"/>
        <v>178</v>
      </c>
      <c r="I28" s="17">
        <f t="shared" si="2"/>
        <v>158</v>
      </c>
      <c r="J28" s="30">
        <f t="shared" si="5"/>
        <v>-0.11235955056179775</v>
      </c>
    </row>
    <row r="29" spans="1:10" ht="12.75">
      <c r="A29" s="15" t="s">
        <v>46</v>
      </c>
      <c r="B29" s="16">
        <v>9399</v>
      </c>
      <c r="C29" s="17">
        <f>+'course enrollmnt, pg 4-6'!B30</f>
        <v>9804</v>
      </c>
      <c r="D29" s="30">
        <f t="shared" si="0"/>
        <v>0.043089690392594956</v>
      </c>
      <c r="E29" s="25">
        <v>110</v>
      </c>
      <c r="F29" s="17">
        <f>+'course enrollmnt, pg 4-6'!C30</f>
        <v>164</v>
      </c>
      <c r="G29" s="41">
        <f t="shared" si="3"/>
        <v>0.4909090909090909</v>
      </c>
      <c r="H29" s="16">
        <f t="shared" si="1"/>
        <v>9509</v>
      </c>
      <c r="I29" s="17">
        <f t="shared" si="2"/>
        <v>9968</v>
      </c>
      <c r="J29" s="30">
        <f t="shared" si="5"/>
        <v>0.04827005994321169</v>
      </c>
    </row>
    <row r="30" spans="1:10" ht="12.75">
      <c r="A30" s="15" t="s">
        <v>47</v>
      </c>
      <c r="B30" s="16">
        <v>295</v>
      </c>
      <c r="C30" s="17">
        <f>+'course enrollmnt, pg 4-6'!B31</f>
        <v>362</v>
      </c>
      <c r="D30" s="30">
        <f t="shared" si="0"/>
        <v>0.2271186440677966</v>
      </c>
      <c r="E30" s="25">
        <v>64</v>
      </c>
      <c r="F30" s="17">
        <f>+'course enrollmnt, pg 4-6'!C31</f>
        <v>44</v>
      </c>
      <c r="G30" s="41">
        <f t="shared" si="3"/>
        <v>-0.3125</v>
      </c>
      <c r="H30" s="16">
        <f t="shared" si="1"/>
        <v>359</v>
      </c>
      <c r="I30" s="17">
        <f t="shared" si="2"/>
        <v>406</v>
      </c>
      <c r="J30" s="30">
        <f t="shared" si="5"/>
        <v>0.1309192200557103</v>
      </c>
    </row>
    <row r="31" spans="1:10" ht="12.75">
      <c r="A31" s="15" t="s">
        <v>48</v>
      </c>
      <c r="B31" s="16">
        <v>3122</v>
      </c>
      <c r="C31" s="17">
        <f>+'course enrollmnt, pg 4-6'!B32</f>
        <v>3550</v>
      </c>
      <c r="D31" s="30">
        <f t="shared" si="0"/>
        <v>0.13709160794362588</v>
      </c>
      <c r="E31" s="25">
        <v>134</v>
      </c>
      <c r="F31" s="17">
        <f>+'course enrollmnt, pg 4-6'!C32</f>
        <v>127</v>
      </c>
      <c r="G31" s="41">
        <f t="shared" si="3"/>
        <v>-0.05223880597014925</v>
      </c>
      <c r="H31" s="16">
        <f t="shared" si="1"/>
        <v>3256</v>
      </c>
      <c r="I31" s="17">
        <f t="shared" si="2"/>
        <v>3677</v>
      </c>
      <c r="J31" s="30">
        <f t="shared" si="5"/>
        <v>0.1292997542997543</v>
      </c>
    </row>
    <row r="32" spans="1:10" ht="12.75">
      <c r="A32" s="144" t="s">
        <v>157</v>
      </c>
      <c r="B32" s="16">
        <v>15</v>
      </c>
      <c r="C32" s="17">
        <f>+'course enrollmnt, pg 4-6'!B33</f>
        <v>30</v>
      </c>
      <c r="D32" s="30">
        <f t="shared" si="0"/>
        <v>1</v>
      </c>
      <c r="E32" s="25"/>
      <c r="F32" s="17"/>
      <c r="G32" s="41"/>
      <c r="H32" s="16">
        <f t="shared" si="1"/>
        <v>15</v>
      </c>
      <c r="I32" s="17">
        <f t="shared" si="2"/>
        <v>30</v>
      </c>
      <c r="J32" s="30">
        <f t="shared" si="5"/>
        <v>1</v>
      </c>
    </row>
    <row r="33" spans="1:10" ht="12.75">
      <c r="A33" s="15" t="s">
        <v>49</v>
      </c>
      <c r="B33" s="16">
        <v>2048</v>
      </c>
      <c r="C33" s="17">
        <f>+'course enrollmnt, pg 4-6'!B34</f>
        <v>2226</v>
      </c>
      <c r="D33" s="30">
        <f t="shared" si="0"/>
        <v>0.0869140625</v>
      </c>
      <c r="E33" s="25">
        <v>48</v>
      </c>
      <c r="F33" s="17">
        <f>+'course enrollmnt, pg 4-6'!C34</f>
        <v>102</v>
      </c>
      <c r="G33" s="41">
        <f t="shared" si="3"/>
        <v>1.125</v>
      </c>
      <c r="H33" s="16">
        <f t="shared" si="1"/>
        <v>2096</v>
      </c>
      <c r="I33" s="17">
        <f t="shared" si="2"/>
        <v>2328</v>
      </c>
      <c r="J33" s="30">
        <f t="shared" si="5"/>
        <v>0.11068702290076336</v>
      </c>
    </row>
    <row r="34" spans="1:10" ht="12.75">
      <c r="A34" s="15" t="s">
        <v>50</v>
      </c>
      <c r="B34" s="16">
        <v>2226</v>
      </c>
      <c r="C34" s="17">
        <f>+'course enrollmnt, pg 4-6'!B35</f>
        <v>2537</v>
      </c>
      <c r="D34" s="30">
        <f t="shared" si="0"/>
        <v>0.13971248876909254</v>
      </c>
      <c r="E34" s="25">
        <v>199</v>
      </c>
      <c r="F34" s="17">
        <f>+'course enrollmnt, pg 4-6'!C35</f>
        <v>220</v>
      </c>
      <c r="G34" s="41">
        <f t="shared" si="3"/>
        <v>0.10552763819095477</v>
      </c>
      <c r="H34" s="16">
        <f t="shared" si="1"/>
        <v>2425</v>
      </c>
      <c r="I34" s="17">
        <f t="shared" si="2"/>
        <v>2757</v>
      </c>
      <c r="J34" s="30">
        <f t="shared" si="5"/>
        <v>0.13690721649484536</v>
      </c>
    </row>
    <row r="35" spans="1:10" ht="12.75">
      <c r="A35" s="15" t="s">
        <v>51</v>
      </c>
      <c r="B35" s="16">
        <v>2462</v>
      </c>
      <c r="C35" s="17">
        <f>+'course enrollmnt, pg 4-6'!B36</f>
        <v>2420</v>
      </c>
      <c r="D35" s="30">
        <f t="shared" si="0"/>
        <v>-0.017059301380991064</v>
      </c>
      <c r="E35" s="25">
        <v>32</v>
      </c>
      <c r="F35" s="17">
        <f>+'course enrollmnt, pg 4-6'!C36</f>
        <v>40</v>
      </c>
      <c r="G35" s="41">
        <f t="shared" si="3"/>
        <v>0.25</v>
      </c>
      <c r="H35" s="16">
        <f t="shared" si="1"/>
        <v>2494</v>
      </c>
      <c r="I35" s="17">
        <f t="shared" si="2"/>
        <v>2460</v>
      </c>
      <c r="J35" s="30">
        <f t="shared" si="5"/>
        <v>-0.0136327185244587</v>
      </c>
    </row>
    <row r="36" spans="1:10" ht="12.75">
      <c r="A36" s="15" t="s">
        <v>52</v>
      </c>
      <c r="B36" s="16">
        <v>3124</v>
      </c>
      <c r="C36" s="17">
        <f>+'course enrollmnt, pg 4-6'!B37</f>
        <v>3203</v>
      </c>
      <c r="D36" s="30">
        <f t="shared" si="0"/>
        <v>0.02528809218950064</v>
      </c>
      <c r="E36" s="25">
        <v>108</v>
      </c>
      <c r="F36" s="17">
        <f>+'course enrollmnt, pg 4-6'!C37</f>
        <v>148</v>
      </c>
      <c r="G36" s="41">
        <f t="shared" si="3"/>
        <v>0.37037037037037035</v>
      </c>
      <c r="H36" s="16">
        <f t="shared" si="1"/>
        <v>3232</v>
      </c>
      <c r="I36" s="17">
        <f t="shared" si="2"/>
        <v>3351</v>
      </c>
      <c r="J36" s="30">
        <f t="shared" si="5"/>
        <v>0.03681930693069307</v>
      </c>
    </row>
    <row r="37" spans="1:10" ht="12.75">
      <c r="A37" s="15" t="s">
        <v>53</v>
      </c>
      <c r="B37" s="16">
        <v>6343</v>
      </c>
      <c r="C37" s="17">
        <f>+'course enrollmnt, pg 4-6'!B38</f>
        <v>6664</v>
      </c>
      <c r="D37" s="30">
        <f t="shared" si="0"/>
        <v>0.05060696831152452</v>
      </c>
      <c r="E37" s="25">
        <v>1165</v>
      </c>
      <c r="F37" s="17">
        <f>+'course enrollmnt, pg 4-6'!C38</f>
        <v>1248</v>
      </c>
      <c r="G37" s="41">
        <f t="shared" si="3"/>
        <v>0.07124463519313305</v>
      </c>
      <c r="H37" s="16">
        <f t="shared" si="1"/>
        <v>7508</v>
      </c>
      <c r="I37" s="17">
        <f t="shared" si="2"/>
        <v>7912</v>
      </c>
      <c r="J37" s="30">
        <f t="shared" si="5"/>
        <v>0.053809270111880664</v>
      </c>
    </row>
    <row r="38" spans="1:10" ht="12.75">
      <c r="A38" s="15" t="s">
        <v>54</v>
      </c>
      <c r="B38" s="16">
        <v>2520</v>
      </c>
      <c r="C38" s="17">
        <f>+'course enrollmnt, pg 4-6'!B39</f>
        <v>2412</v>
      </c>
      <c r="D38" s="30">
        <f t="shared" si="0"/>
        <v>-0.04285714285714286</v>
      </c>
      <c r="E38" s="25"/>
      <c r="F38" s="17"/>
      <c r="G38" s="41"/>
      <c r="H38" s="16">
        <f t="shared" si="1"/>
        <v>2520</v>
      </c>
      <c r="I38" s="17">
        <f t="shared" si="2"/>
        <v>2412</v>
      </c>
      <c r="J38" s="30">
        <f t="shared" si="5"/>
        <v>-0.04285714285714286</v>
      </c>
    </row>
    <row r="39" spans="1:10" ht="12.75">
      <c r="A39" s="15" t="s">
        <v>55</v>
      </c>
      <c r="B39" s="16">
        <v>3503</v>
      </c>
      <c r="C39" s="17">
        <f>+'course enrollmnt, pg 4-6'!B40</f>
        <v>3470</v>
      </c>
      <c r="D39" s="30">
        <f t="shared" si="0"/>
        <v>-0.009420496717099628</v>
      </c>
      <c r="E39" s="25">
        <v>201</v>
      </c>
      <c r="F39" s="17">
        <f>+'course enrollmnt, pg 4-6'!C40</f>
        <v>278</v>
      </c>
      <c r="G39" s="41">
        <f t="shared" si="3"/>
        <v>0.38308457711442784</v>
      </c>
      <c r="H39" s="16">
        <f t="shared" si="1"/>
        <v>3704</v>
      </c>
      <c r="I39" s="17">
        <f t="shared" si="2"/>
        <v>3748</v>
      </c>
      <c r="J39" s="30">
        <f t="shared" si="5"/>
        <v>0.011879049676025918</v>
      </c>
    </row>
    <row r="40" spans="1:10" ht="12.75">
      <c r="A40" s="15" t="s">
        <v>56</v>
      </c>
      <c r="B40" s="16">
        <v>1082</v>
      </c>
      <c r="C40" s="17">
        <f>+'course enrollmnt, pg 4-6'!B41</f>
        <v>1119</v>
      </c>
      <c r="D40" s="30">
        <f t="shared" si="0"/>
        <v>0.034195933456561925</v>
      </c>
      <c r="E40" s="25">
        <v>397</v>
      </c>
      <c r="F40" s="17">
        <f>+'course enrollmnt, pg 4-6'!C41</f>
        <v>318</v>
      </c>
      <c r="G40" s="41">
        <f t="shared" si="3"/>
        <v>-0.19899244332493704</v>
      </c>
      <c r="H40" s="16">
        <f t="shared" si="1"/>
        <v>1479</v>
      </c>
      <c r="I40" s="17">
        <f t="shared" si="2"/>
        <v>1437</v>
      </c>
      <c r="J40" s="30">
        <f t="shared" si="5"/>
        <v>-0.028397565922920892</v>
      </c>
    </row>
    <row r="41" spans="1:10" ht="12.75">
      <c r="A41" s="15" t="s">
        <v>57</v>
      </c>
      <c r="B41" s="16">
        <v>1573</v>
      </c>
      <c r="C41" s="17">
        <f>+'course enrollmnt, pg 4-6'!B42</f>
        <v>1684</v>
      </c>
      <c r="D41" s="30">
        <f t="shared" si="0"/>
        <v>0.07056579783852511</v>
      </c>
      <c r="E41" s="25">
        <v>89</v>
      </c>
      <c r="F41" s="17">
        <f>+'course enrollmnt, pg 4-6'!C42</f>
        <v>69</v>
      </c>
      <c r="G41" s="41">
        <f t="shared" si="3"/>
        <v>-0.2247191011235955</v>
      </c>
      <c r="H41" s="16">
        <f t="shared" si="1"/>
        <v>1662</v>
      </c>
      <c r="I41" s="17">
        <f t="shared" si="2"/>
        <v>1753</v>
      </c>
      <c r="J41" s="30">
        <f t="shared" si="5"/>
        <v>0.05475330926594465</v>
      </c>
    </row>
    <row r="42" spans="1:10" ht="12.75">
      <c r="A42" s="15" t="s">
        <v>58</v>
      </c>
      <c r="B42" s="16">
        <v>2351</v>
      </c>
      <c r="C42" s="17">
        <f>+'course enrollmnt, pg 4-6'!B43</f>
        <v>2321</v>
      </c>
      <c r="D42" s="30">
        <f t="shared" si="0"/>
        <v>-0.012760527435133985</v>
      </c>
      <c r="E42" s="25">
        <v>846</v>
      </c>
      <c r="F42" s="17">
        <f>+'course enrollmnt, pg 4-6'!C43</f>
        <v>1197</v>
      </c>
      <c r="G42" s="41">
        <f t="shared" si="3"/>
        <v>0.4148936170212766</v>
      </c>
      <c r="H42" s="16">
        <f t="shared" si="1"/>
        <v>3197</v>
      </c>
      <c r="I42" s="17">
        <f t="shared" si="2"/>
        <v>3518</v>
      </c>
      <c r="J42" s="30">
        <f t="shared" si="5"/>
        <v>0.10040663121676571</v>
      </c>
    </row>
    <row r="43" spans="1:10" ht="12.75">
      <c r="A43" s="15" t="s">
        <v>108</v>
      </c>
      <c r="B43" s="16">
        <v>204</v>
      </c>
      <c r="C43" s="17">
        <f>+'course enrollmnt, pg 4-6'!B44</f>
        <v>212</v>
      </c>
      <c r="D43" s="30">
        <f t="shared" si="0"/>
        <v>0.0392156862745098</v>
      </c>
      <c r="E43" s="25"/>
      <c r="F43" s="17"/>
      <c r="G43" s="32"/>
      <c r="H43" s="16">
        <f t="shared" si="1"/>
        <v>204</v>
      </c>
      <c r="I43" s="17">
        <f t="shared" si="2"/>
        <v>212</v>
      </c>
      <c r="J43" s="30">
        <f t="shared" si="5"/>
        <v>0.0392156862745098</v>
      </c>
    </row>
    <row r="44" spans="1:10" ht="12.75">
      <c r="A44" s="24" t="s">
        <v>114</v>
      </c>
      <c r="B44" s="54">
        <f>SUM(B8:B43)</f>
        <v>81663</v>
      </c>
      <c r="C44" s="55">
        <f>SUM(C8:C43)</f>
        <v>83522</v>
      </c>
      <c r="D44" s="52">
        <f>(C44-B44)/B44</f>
        <v>0.02276428737616791</v>
      </c>
      <c r="E44" s="82">
        <f>SUM(E8:E43)</f>
        <v>5659</v>
      </c>
      <c r="F44" s="55">
        <f>SUM(F8:F43)</f>
        <v>6568</v>
      </c>
      <c r="G44" s="83">
        <f>(F44-E44)/E44</f>
        <v>0.1606290864110267</v>
      </c>
      <c r="H44" s="54">
        <f>SUM(H8:H43)</f>
        <v>87322</v>
      </c>
      <c r="I44" s="55">
        <f>SUM(I8:I43)</f>
        <v>90090</v>
      </c>
      <c r="J44" s="52">
        <f t="shared" si="5"/>
        <v>0.03169877006939832</v>
      </c>
    </row>
    <row r="45" spans="1:10" ht="12.75">
      <c r="A45" s="376" t="s">
        <v>8</v>
      </c>
      <c r="B45" s="54">
        <v>1209</v>
      </c>
      <c r="C45" s="55">
        <f>+'course enrollmnt, pg 4-6'!D46</f>
        <v>580</v>
      </c>
      <c r="D45" s="52">
        <f>(C45-B45)/B45</f>
        <v>-0.5202646815550042</v>
      </c>
      <c r="E45" s="82"/>
      <c r="F45" s="55"/>
      <c r="G45" s="87"/>
      <c r="H45" s="54">
        <f>SUM(B45+E45)</f>
        <v>1209</v>
      </c>
      <c r="I45" s="55">
        <f>C45+F45</f>
        <v>580</v>
      </c>
      <c r="J45" s="52">
        <f>(I45-H45)/H45</f>
        <v>-0.5202646815550042</v>
      </c>
    </row>
    <row r="46" spans="1:11" ht="12.75">
      <c r="A46" s="37" t="s">
        <v>60</v>
      </c>
      <c r="B46" s="38"/>
      <c r="C46" s="21"/>
      <c r="D46" s="23"/>
      <c r="E46" s="22"/>
      <c r="F46" s="21"/>
      <c r="G46" s="28"/>
      <c r="H46" s="20"/>
      <c r="I46" s="21"/>
      <c r="J46" s="39"/>
      <c r="K46" s="26"/>
    </row>
    <row r="47" spans="1:10" ht="12.75">
      <c r="A47" s="15" t="s">
        <v>61</v>
      </c>
      <c r="B47" s="16">
        <v>2722</v>
      </c>
      <c r="C47" s="50">
        <f>+'course enrollmnt, pg 4-6'!B48</f>
        <v>2685</v>
      </c>
      <c r="D47" s="73">
        <f aca="true" t="shared" si="6" ref="D47:D59">(C47-B47)/B47</f>
        <v>-0.013592946362968405</v>
      </c>
      <c r="E47" s="25">
        <v>1242</v>
      </c>
      <c r="F47" s="50">
        <f>+'course enrollmnt, pg 4-6'!C48</f>
        <v>1029</v>
      </c>
      <c r="G47" s="61">
        <f aca="true" t="shared" si="7" ref="G47:G60">(F47-E47)/E47</f>
        <v>-0.17149758454106281</v>
      </c>
      <c r="H47" s="16">
        <f>SUM(B47+E47)</f>
        <v>3964</v>
      </c>
      <c r="I47" s="17">
        <f>SUM(C47+F47)</f>
        <v>3714</v>
      </c>
      <c r="J47" s="30">
        <f>(I47-H47)/H47</f>
        <v>-0.06306760847628658</v>
      </c>
    </row>
    <row r="48" spans="1:10" ht="12.75">
      <c r="A48" s="15" t="s">
        <v>62</v>
      </c>
      <c r="B48" s="16">
        <v>110</v>
      </c>
      <c r="C48" s="50">
        <f>+'course enrollmnt, pg 4-6'!B49</f>
        <v>123</v>
      </c>
      <c r="D48" s="73">
        <f t="shared" si="6"/>
        <v>0.11818181818181818</v>
      </c>
      <c r="E48" s="25"/>
      <c r="F48" s="50"/>
      <c r="G48" s="61"/>
      <c r="H48" s="16">
        <f aca="true" t="shared" si="8" ref="H48:H60">SUM(B48+E48)</f>
        <v>110</v>
      </c>
      <c r="I48" s="17">
        <f aca="true" t="shared" si="9" ref="I48:I59">SUM(C48+F48)</f>
        <v>123</v>
      </c>
      <c r="J48" s="30">
        <f>(I48-H48)/H48</f>
        <v>0.11818181818181818</v>
      </c>
    </row>
    <row r="49" spans="1:10" ht="12.75">
      <c r="A49" s="15" t="s">
        <v>154</v>
      </c>
      <c r="B49" s="16">
        <v>180</v>
      </c>
      <c r="C49" s="50">
        <f>+'course enrollmnt, pg 4-6'!B50</f>
        <v>116</v>
      </c>
      <c r="D49" s="73">
        <f t="shared" si="6"/>
        <v>-0.35555555555555557</v>
      </c>
      <c r="E49" s="25"/>
      <c r="F49" s="50"/>
      <c r="G49" s="61"/>
      <c r="H49" s="16">
        <f t="shared" si="8"/>
        <v>180</v>
      </c>
      <c r="I49" s="17">
        <f t="shared" si="9"/>
        <v>116</v>
      </c>
      <c r="J49" s="30">
        <f>(I49-H49)/H49</f>
        <v>-0.35555555555555557</v>
      </c>
    </row>
    <row r="50" spans="1:10" ht="12.75">
      <c r="A50" s="15" t="s">
        <v>63</v>
      </c>
      <c r="B50" s="16">
        <v>2271</v>
      </c>
      <c r="C50" s="50">
        <f>+'course enrollmnt, pg 4-6'!B51</f>
        <v>2398</v>
      </c>
      <c r="D50" s="73">
        <f t="shared" si="6"/>
        <v>0.05592250110083664</v>
      </c>
      <c r="E50" s="25">
        <v>2725</v>
      </c>
      <c r="F50" s="50">
        <f>+'course enrollmnt, pg 4-6'!C51</f>
        <v>1779</v>
      </c>
      <c r="G50" s="61">
        <f t="shared" si="7"/>
        <v>-0.3471559633027523</v>
      </c>
      <c r="H50" s="16">
        <f t="shared" si="8"/>
        <v>4996</v>
      </c>
      <c r="I50" s="17">
        <f t="shared" si="9"/>
        <v>4177</v>
      </c>
      <c r="J50" s="30">
        <f>(I50-H50)/H50</f>
        <v>-0.16393114491593275</v>
      </c>
    </row>
    <row r="51" spans="1:10" ht="12.75">
      <c r="A51" s="15" t="s">
        <v>109</v>
      </c>
      <c r="B51" s="16"/>
      <c r="C51" s="50"/>
      <c r="D51" s="73"/>
      <c r="E51" s="25">
        <v>24</v>
      </c>
      <c r="F51" s="50">
        <f>+'course enrollmnt, pg 4-6'!C52</f>
        <v>4</v>
      </c>
      <c r="G51" s="61">
        <f t="shared" si="7"/>
        <v>-0.8333333333333334</v>
      </c>
      <c r="H51" s="16">
        <f t="shared" si="8"/>
        <v>24</v>
      </c>
      <c r="I51" s="17">
        <f t="shared" si="9"/>
        <v>4</v>
      </c>
      <c r="J51" s="30">
        <f>(I51-H51)/H51</f>
        <v>-0.8333333333333334</v>
      </c>
    </row>
    <row r="52" spans="1:10" ht="12.75">
      <c r="A52" s="15" t="s">
        <v>64</v>
      </c>
      <c r="B52" s="16">
        <v>1465</v>
      </c>
      <c r="C52" s="50">
        <f>+'course enrollmnt, pg 4-6'!B53</f>
        <v>1576</v>
      </c>
      <c r="D52" s="73">
        <f t="shared" si="6"/>
        <v>0.0757679180887372</v>
      </c>
      <c r="E52" s="25">
        <v>769</v>
      </c>
      <c r="F52" s="50">
        <f>+'course enrollmnt, pg 4-6'!C53</f>
        <v>791</v>
      </c>
      <c r="G52" s="61">
        <f t="shared" si="7"/>
        <v>0.02860858257477243</v>
      </c>
      <c r="H52" s="16">
        <f t="shared" si="8"/>
        <v>2234</v>
      </c>
      <c r="I52" s="17">
        <f t="shared" si="9"/>
        <v>2367</v>
      </c>
      <c r="J52" s="30">
        <f aca="true" t="shared" si="10" ref="J52:J58">(I52-H52)/H52</f>
        <v>0.05953446732318711</v>
      </c>
    </row>
    <row r="53" spans="1:10" ht="12.75">
      <c r="A53" s="15" t="s">
        <v>65</v>
      </c>
      <c r="B53" s="16">
        <v>684</v>
      </c>
      <c r="C53" s="50">
        <f>+'course enrollmnt, pg 4-6'!B54</f>
        <v>687</v>
      </c>
      <c r="D53" s="73">
        <f t="shared" si="6"/>
        <v>0.0043859649122807015</v>
      </c>
      <c r="E53" s="25">
        <v>395</v>
      </c>
      <c r="F53" s="50">
        <f>+'course enrollmnt, pg 4-6'!C54</f>
        <v>360</v>
      </c>
      <c r="G53" s="61">
        <f t="shared" si="7"/>
        <v>-0.08860759493670886</v>
      </c>
      <c r="H53" s="16">
        <f t="shared" si="8"/>
        <v>1079</v>
      </c>
      <c r="I53" s="17">
        <f t="shared" si="9"/>
        <v>1047</v>
      </c>
      <c r="J53" s="30">
        <f t="shared" si="10"/>
        <v>-0.029657089898053754</v>
      </c>
    </row>
    <row r="54" spans="1:10" ht="12.75">
      <c r="A54" s="15" t="s">
        <v>66</v>
      </c>
      <c r="B54" s="16"/>
      <c r="C54" s="50"/>
      <c r="D54" s="73"/>
      <c r="E54" s="25">
        <v>326</v>
      </c>
      <c r="F54" s="50">
        <f>+'course enrollmnt, pg 4-6'!C55</f>
        <v>219</v>
      </c>
      <c r="G54" s="61">
        <f t="shared" si="7"/>
        <v>-0.3282208588957055</v>
      </c>
      <c r="H54" s="16">
        <f t="shared" si="8"/>
        <v>326</v>
      </c>
      <c r="I54" s="17">
        <f t="shared" si="9"/>
        <v>219</v>
      </c>
      <c r="J54" s="30">
        <f t="shared" si="10"/>
        <v>-0.3282208588957055</v>
      </c>
    </row>
    <row r="55" spans="1:10" ht="12.75">
      <c r="A55" s="15" t="s">
        <v>67</v>
      </c>
      <c r="B55" s="16">
        <v>2201</v>
      </c>
      <c r="C55" s="50">
        <f>+'course enrollmnt, pg 4-6'!B56</f>
        <v>2582</v>
      </c>
      <c r="D55" s="73">
        <f t="shared" si="6"/>
        <v>0.17310313493866425</v>
      </c>
      <c r="E55" s="25">
        <v>224</v>
      </c>
      <c r="F55" s="50">
        <f>+'course enrollmnt, pg 4-6'!C56</f>
        <v>195</v>
      </c>
      <c r="G55" s="61">
        <f t="shared" si="7"/>
        <v>-0.12946428571428573</v>
      </c>
      <c r="H55" s="16">
        <f t="shared" si="8"/>
        <v>2425</v>
      </c>
      <c r="I55" s="17">
        <f t="shared" si="9"/>
        <v>2777</v>
      </c>
      <c r="J55" s="30">
        <f t="shared" si="10"/>
        <v>0.14515463917525773</v>
      </c>
    </row>
    <row r="56" spans="1:10" ht="12.75">
      <c r="A56" s="15" t="s">
        <v>115</v>
      </c>
      <c r="B56" s="16"/>
      <c r="C56" s="50"/>
      <c r="D56" s="73"/>
      <c r="E56" s="25">
        <v>1183</v>
      </c>
      <c r="F56" s="50">
        <f>+'course enrollmnt, pg 4-6'!C57</f>
        <v>1172</v>
      </c>
      <c r="G56" s="61">
        <f t="shared" si="7"/>
        <v>-0.009298393913778529</v>
      </c>
      <c r="H56" s="16">
        <f t="shared" si="8"/>
        <v>1183</v>
      </c>
      <c r="I56" s="17">
        <f t="shared" si="9"/>
        <v>1172</v>
      </c>
      <c r="J56" s="30">
        <f t="shared" si="10"/>
        <v>-0.009298393913778529</v>
      </c>
    </row>
    <row r="57" spans="1:10" ht="12.75">
      <c r="A57" s="15" t="s">
        <v>68</v>
      </c>
      <c r="B57" s="16">
        <v>2011</v>
      </c>
      <c r="C57" s="50">
        <f>+'course enrollmnt, pg 4-6'!B58</f>
        <v>2308</v>
      </c>
      <c r="D57" s="73">
        <f t="shared" si="6"/>
        <v>0.147687717553456</v>
      </c>
      <c r="E57" s="25">
        <v>667</v>
      </c>
      <c r="F57" s="50">
        <f>+'course enrollmnt, pg 4-6'!C58</f>
        <v>760</v>
      </c>
      <c r="G57" s="61">
        <f t="shared" si="7"/>
        <v>0.13943028485757122</v>
      </c>
      <c r="H57" s="16">
        <f t="shared" si="8"/>
        <v>2678</v>
      </c>
      <c r="I57" s="17">
        <f t="shared" si="9"/>
        <v>3068</v>
      </c>
      <c r="J57" s="30">
        <f t="shared" si="10"/>
        <v>0.14563106796116504</v>
      </c>
    </row>
    <row r="58" spans="1:10" ht="12.75">
      <c r="A58" s="15" t="s">
        <v>69</v>
      </c>
      <c r="B58" s="16">
        <v>2160</v>
      </c>
      <c r="C58" s="50">
        <f>+'course enrollmnt, pg 4-6'!B59</f>
        <v>2088</v>
      </c>
      <c r="D58" s="73">
        <f t="shared" si="6"/>
        <v>-0.03333333333333333</v>
      </c>
      <c r="E58" s="25">
        <v>1112</v>
      </c>
      <c r="F58" s="50">
        <f>+'course enrollmnt, pg 4-6'!C59</f>
        <v>1040</v>
      </c>
      <c r="G58" s="61">
        <f t="shared" si="7"/>
        <v>-0.06474820143884892</v>
      </c>
      <c r="H58" s="16">
        <f t="shared" si="8"/>
        <v>3272</v>
      </c>
      <c r="I58" s="17">
        <f t="shared" si="9"/>
        <v>3128</v>
      </c>
      <c r="J58" s="30">
        <f t="shared" si="10"/>
        <v>-0.044009779951100246</v>
      </c>
    </row>
    <row r="59" spans="1:10" ht="12.75">
      <c r="A59" s="15" t="s">
        <v>70</v>
      </c>
      <c r="B59" s="16">
        <v>1672</v>
      </c>
      <c r="C59" s="50">
        <f>+'course enrollmnt, pg 4-6'!B61</f>
        <v>1821</v>
      </c>
      <c r="D59" s="73">
        <f t="shared" si="6"/>
        <v>0.08911483253588516</v>
      </c>
      <c r="E59" s="25">
        <v>501</v>
      </c>
      <c r="F59" s="50">
        <f>+'course enrollmnt, pg 4-6'!C61</f>
        <v>670</v>
      </c>
      <c r="G59" s="61">
        <f t="shared" si="7"/>
        <v>0.3373253493013972</v>
      </c>
      <c r="H59" s="16">
        <f t="shared" si="8"/>
        <v>2173</v>
      </c>
      <c r="I59" s="17">
        <f t="shared" si="9"/>
        <v>2491</v>
      </c>
      <c r="J59" s="30">
        <f>(I59-H59)/H59</f>
        <v>0.14634146341463414</v>
      </c>
    </row>
    <row r="60" spans="1:10" ht="12.75">
      <c r="A60" s="15" t="s">
        <v>107</v>
      </c>
      <c r="B60" s="16"/>
      <c r="C60" s="50"/>
      <c r="D60" s="73"/>
      <c r="E60" s="25">
        <v>72</v>
      </c>
      <c r="F60" s="50">
        <f>+'course enrollmnt, pg 4-6'!C60</f>
        <v>108</v>
      </c>
      <c r="G60" s="61">
        <f t="shared" si="7"/>
        <v>0.5</v>
      </c>
      <c r="H60" s="16">
        <f t="shared" si="8"/>
        <v>72</v>
      </c>
      <c r="I60" s="17">
        <f>SUM(C60+F60)</f>
        <v>108</v>
      </c>
      <c r="J60" s="30">
        <f>(I60-H60)/H60</f>
        <v>0.5</v>
      </c>
    </row>
    <row r="61" spans="1:10" ht="12.75">
      <c r="A61" s="24" t="s">
        <v>71</v>
      </c>
      <c r="B61" s="84">
        <f>SUM(B47:B60)</f>
        <v>15476</v>
      </c>
      <c r="C61" s="85">
        <f>SUM(C47:C60)</f>
        <v>16384</v>
      </c>
      <c r="D61" s="52">
        <f>(C61-B61)/B61</f>
        <v>0.058671491341431896</v>
      </c>
      <c r="E61" s="86">
        <f>SUM(E47:E60)</f>
        <v>9240</v>
      </c>
      <c r="F61" s="85">
        <f>SUM(F47:F60)</f>
        <v>8127</v>
      </c>
      <c r="G61" s="83">
        <f>(F61-E61)/E61</f>
        <v>-0.12045454545454545</v>
      </c>
      <c r="H61" s="84">
        <f>SUM(H47:H60)</f>
        <v>24716</v>
      </c>
      <c r="I61" s="85">
        <f>SUM(I47:I60)</f>
        <v>24511</v>
      </c>
      <c r="J61" s="52">
        <f>(I61-H61)/H61</f>
        <v>-0.008294222366078654</v>
      </c>
    </row>
    <row r="62" spans="1:10" ht="12.75">
      <c r="A62" s="35" t="s">
        <v>72</v>
      </c>
      <c r="B62" s="36"/>
      <c r="C62" s="17"/>
      <c r="D62" s="18"/>
      <c r="E62" s="25"/>
      <c r="F62" s="17"/>
      <c r="G62" s="31"/>
      <c r="H62" s="16"/>
      <c r="I62" s="17"/>
      <c r="J62" s="34"/>
    </row>
    <row r="63" spans="1:10" ht="12.75">
      <c r="A63" s="76" t="str">
        <f>+'course enrollmnt, pg 4-6'!A64</f>
        <v>Adult Learning &amp; Development (ALD)</v>
      </c>
      <c r="B63" s="36"/>
      <c r="C63" s="17"/>
      <c r="D63" s="18"/>
      <c r="E63" s="25">
        <v>283</v>
      </c>
      <c r="F63" s="50">
        <f>+'course enrollmnt, pg 4-6'!C64</f>
        <v>256</v>
      </c>
      <c r="G63" s="61">
        <f aca="true" t="shared" si="11" ref="G63:G70">(F63-E63)/E63</f>
        <v>-0.09540636042402827</v>
      </c>
      <c r="H63" s="16">
        <f aca="true" t="shared" si="12" ref="H63:H80">SUM(B63+E63)</f>
        <v>283</v>
      </c>
      <c r="I63" s="17">
        <f aca="true" t="shared" si="13" ref="I63:I80">SUM(C63+F63)</f>
        <v>256</v>
      </c>
      <c r="J63" s="30">
        <f aca="true" t="shared" si="14" ref="J63:J71">(I63-H63)/H63</f>
        <v>-0.09540636042402827</v>
      </c>
    </row>
    <row r="64" spans="1:10" ht="12.75">
      <c r="A64" s="76" t="str">
        <f>+'course enrollmnt, pg 4-6'!A65</f>
        <v>Dance</v>
      </c>
      <c r="B64" s="16"/>
      <c r="C64" s="17">
        <f>+'course enrollmnt, pg 4-6'!B65</f>
        <v>132</v>
      </c>
      <c r="D64" s="73"/>
      <c r="E64" s="25">
        <v>6</v>
      </c>
      <c r="F64" s="50">
        <f>+'course enrollmnt, pg 4-6'!C65</f>
        <v>8</v>
      </c>
      <c r="G64" s="61">
        <f t="shared" si="11"/>
        <v>0.3333333333333333</v>
      </c>
      <c r="H64" s="16">
        <f t="shared" si="12"/>
        <v>6</v>
      </c>
      <c r="I64" s="17">
        <f t="shared" si="13"/>
        <v>140</v>
      </c>
      <c r="J64" s="30">
        <f t="shared" si="14"/>
        <v>22.333333333333332</v>
      </c>
    </row>
    <row r="65" spans="1:10" ht="12.75">
      <c r="A65" s="76" t="str">
        <f>+'course enrollmnt, pg 4-6'!A66</f>
        <v>Early Childhood Education</v>
      </c>
      <c r="B65" s="16">
        <v>618</v>
      </c>
      <c r="C65" s="17">
        <f>+'course enrollmnt, pg 4-6'!B66</f>
        <v>910</v>
      </c>
      <c r="D65" s="73">
        <f>(C65-B65)/B65</f>
        <v>0.47249190938511326</v>
      </c>
      <c r="E65" s="25">
        <v>557</v>
      </c>
      <c r="F65" s="50">
        <f>+'course enrollmnt, pg 4-6'!C66</f>
        <v>624</v>
      </c>
      <c r="G65" s="61">
        <f t="shared" si="11"/>
        <v>0.12028725314183124</v>
      </c>
      <c r="H65" s="16">
        <f t="shared" si="12"/>
        <v>1175</v>
      </c>
      <c r="I65" s="17">
        <f t="shared" si="13"/>
        <v>1534</v>
      </c>
      <c r="J65" s="30">
        <f t="shared" si="14"/>
        <v>0.30553191489361703</v>
      </c>
    </row>
    <row r="66" spans="1:10" ht="12.75">
      <c r="A66" s="76" t="str">
        <f>+'course enrollmnt, pg 4-6'!A67</f>
        <v>Education Counseling</v>
      </c>
      <c r="B66" s="16"/>
      <c r="C66" s="17"/>
      <c r="D66" s="73"/>
      <c r="E66" s="25">
        <v>6</v>
      </c>
      <c r="F66" s="50">
        <f>+'course enrollmnt, pg 4-6'!C67</f>
        <v>19</v>
      </c>
      <c r="G66" s="61">
        <f t="shared" si="11"/>
        <v>2.1666666666666665</v>
      </c>
      <c r="H66" s="16">
        <f t="shared" si="12"/>
        <v>6</v>
      </c>
      <c r="I66" s="17">
        <f t="shared" si="13"/>
        <v>19</v>
      </c>
      <c r="J66" s="30">
        <f t="shared" si="14"/>
        <v>2.1666666666666665</v>
      </c>
    </row>
    <row r="67" spans="1:10" ht="12.75">
      <c r="A67" s="76" t="str">
        <f>+'course enrollmnt, pg 4-6'!A68</f>
        <v>Curriculum &amp; Instruction (Graduate: EDB, EGT, &amp; ETE)</v>
      </c>
      <c r="B67" s="16">
        <v>1920</v>
      </c>
      <c r="C67" s="17">
        <f>+'course enrollmnt, pg 4-6'!B68</f>
        <v>1966</v>
      </c>
      <c r="D67" s="73">
        <f>(C67-B67)/B67</f>
        <v>0.023958333333333335</v>
      </c>
      <c r="E67" s="25">
        <v>2389</v>
      </c>
      <c r="F67" s="50">
        <f>+'course enrollmnt, pg 4-6'!C68</f>
        <v>2396</v>
      </c>
      <c r="G67" s="61">
        <f t="shared" si="11"/>
        <v>0.0029300962745918793</v>
      </c>
      <c r="H67" s="16">
        <f t="shared" si="12"/>
        <v>4309</v>
      </c>
      <c r="I67" s="17">
        <f t="shared" si="13"/>
        <v>4362</v>
      </c>
      <c r="J67" s="30">
        <f t="shared" si="14"/>
        <v>0.012299837549315386</v>
      </c>
    </row>
    <row r="68" spans="1:10" ht="12.75">
      <c r="A68" s="76" t="str">
        <f>+'course enrollmnt, pg 4-6'!A69</f>
        <v>Education-SIP</v>
      </c>
      <c r="B68" s="16">
        <v>546</v>
      </c>
      <c r="C68" s="17">
        <f>+'course enrollmnt, pg 4-6'!B69</f>
        <v>664</v>
      </c>
      <c r="D68" s="73">
        <f>(C68-B68)/B68</f>
        <v>0.21611721611721613</v>
      </c>
      <c r="E68" s="25">
        <v>406</v>
      </c>
      <c r="F68" s="50">
        <f>+'course enrollmnt, pg 4-6'!C69</f>
        <v>514</v>
      </c>
      <c r="G68" s="61">
        <f t="shared" si="11"/>
        <v>0.2660098522167488</v>
      </c>
      <c r="H68" s="16">
        <f t="shared" si="12"/>
        <v>952</v>
      </c>
      <c r="I68" s="17">
        <f t="shared" si="13"/>
        <v>1178</v>
      </c>
      <c r="J68" s="30">
        <f t="shared" si="14"/>
        <v>0.23739495798319327</v>
      </c>
    </row>
    <row r="69" spans="1:10" s="1" customFormat="1" ht="12.75">
      <c r="A69" s="76" t="str">
        <f>+'course enrollmnt, pg 4-6'!A70</f>
        <v>Coun, Admin, Super, Adult (ADM &amp; EDE)</v>
      </c>
      <c r="B69" s="78"/>
      <c r="C69" s="17"/>
      <c r="D69" s="73"/>
      <c r="E69" s="33">
        <v>1663</v>
      </c>
      <c r="F69" s="50">
        <f>+'course enrollmnt, pg 4-6'!C70</f>
        <v>1965</v>
      </c>
      <c r="G69" s="61">
        <f t="shared" si="11"/>
        <v>0.18159951894167167</v>
      </c>
      <c r="H69" s="78">
        <f t="shared" si="12"/>
        <v>1663</v>
      </c>
      <c r="I69" s="79">
        <f t="shared" si="13"/>
        <v>1965</v>
      </c>
      <c r="J69" s="46">
        <f t="shared" si="14"/>
        <v>0.18159951894167167</v>
      </c>
    </row>
    <row r="70" spans="1:10" ht="12.75">
      <c r="A70" s="76" t="str">
        <f>+'course enrollmnt, pg 4-6'!A71</f>
        <v>Specialized Instructional</v>
      </c>
      <c r="B70" s="16">
        <v>841</v>
      </c>
      <c r="C70" s="17">
        <f>+'course enrollmnt, pg 4-6'!B71</f>
        <v>931</v>
      </c>
      <c r="D70" s="73">
        <f>(C70-B70)/B70</f>
        <v>0.1070154577883472</v>
      </c>
      <c r="E70" s="25">
        <v>556</v>
      </c>
      <c r="F70" s="50">
        <f>+'course enrollmnt, pg 4-6'!C71</f>
        <v>687</v>
      </c>
      <c r="G70" s="61">
        <f t="shared" si="11"/>
        <v>0.2356115107913669</v>
      </c>
      <c r="H70" s="16">
        <f t="shared" si="12"/>
        <v>1397</v>
      </c>
      <c r="I70" s="17">
        <f t="shared" si="13"/>
        <v>1618</v>
      </c>
      <c r="J70" s="30">
        <f t="shared" si="14"/>
        <v>0.15819613457408732</v>
      </c>
    </row>
    <row r="71" spans="1:10" ht="12.75">
      <c r="A71" s="76" t="str">
        <f>+'course enrollmnt, pg 4-6'!A72</f>
        <v>Middle Childhood Education</v>
      </c>
      <c r="B71" s="16">
        <v>448</v>
      </c>
      <c r="C71" s="17">
        <f>+'course enrollmnt, pg 4-6'!B72</f>
        <v>200</v>
      </c>
      <c r="D71" s="73">
        <f>(C71-B71)/B71</f>
        <v>-0.5535714285714286</v>
      </c>
      <c r="E71" s="25"/>
      <c r="F71" s="50"/>
      <c r="G71" s="61"/>
      <c r="H71" s="16">
        <f t="shared" si="12"/>
        <v>448</v>
      </c>
      <c r="I71" s="17">
        <f t="shared" si="13"/>
        <v>200</v>
      </c>
      <c r="J71" s="30">
        <f t="shared" si="14"/>
        <v>-0.5535714285714286</v>
      </c>
    </row>
    <row r="72" spans="1:10" ht="12.75">
      <c r="A72" s="278" t="s">
        <v>144</v>
      </c>
      <c r="B72" s="16">
        <v>244</v>
      </c>
      <c r="C72" s="17">
        <f>+'course enrollmnt, pg 4-6'!B73</f>
        <v>168</v>
      </c>
      <c r="D72" s="73">
        <f>(C72-B72)/B72</f>
        <v>-0.3114754098360656</v>
      </c>
      <c r="E72" s="25">
        <v>80</v>
      </c>
      <c r="F72" s="50">
        <f>+'course enrollmnt, pg 4-6'!C73</f>
        <v>112</v>
      </c>
      <c r="G72" s="61">
        <f aca="true" t="shared" si="15" ref="G72:G79">(F72-E72)/E72</f>
        <v>0.4</v>
      </c>
      <c r="H72" s="16">
        <f t="shared" si="12"/>
        <v>324</v>
      </c>
      <c r="I72" s="17">
        <f>SUM(C72+F72)</f>
        <v>280</v>
      </c>
      <c r="J72" s="30">
        <f>(I72-H72)/H72</f>
        <v>-0.13580246913580246</v>
      </c>
    </row>
    <row r="73" spans="1:10" ht="12.75">
      <c r="A73" s="76" t="str">
        <f>+'course enrollmnt, pg 4-6'!A74</f>
        <v>Education-Special Offering</v>
      </c>
      <c r="B73" s="16">
        <v>7</v>
      </c>
      <c r="C73" s="17"/>
      <c r="D73" s="73">
        <f>(C73-B73)/B73</f>
        <v>-1</v>
      </c>
      <c r="E73" s="25">
        <v>15</v>
      </c>
      <c r="F73" s="50">
        <f>+'course enrollmnt, pg 4-6'!C74</f>
        <v>133</v>
      </c>
      <c r="G73" s="61">
        <f t="shared" si="15"/>
        <v>7.866666666666666</v>
      </c>
      <c r="H73" s="16">
        <f t="shared" si="12"/>
        <v>22</v>
      </c>
      <c r="I73" s="17">
        <f t="shared" si="13"/>
        <v>133</v>
      </c>
      <c r="J73" s="30">
        <f>(I73-H73)/H73</f>
        <v>5.045454545454546</v>
      </c>
    </row>
    <row r="74" spans="1:10" ht="12.75">
      <c r="A74" s="76" t="str">
        <f>+'course enrollmnt, pg 4-6'!A75</f>
        <v>Doctoral Education</v>
      </c>
      <c r="B74" s="16"/>
      <c r="C74" s="17"/>
      <c r="D74" s="73"/>
      <c r="E74" s="25">
        <v>389</v>
      </c>
      <c r="F74" s="50">
        <f>+'course enrollmnt, pg 4-6'!C75</f>
        <v>421</v>
      </c>
      <c r="G74" s="61">
        <f t="shared" si="15"/>
        <v>0.08226221079691516</v>
      </c>
      <c r="H74" s="16">
        <f t="shared" si="12"/>
        <v>389</v>
      </c>
      <c r="I74" s="17">
        <f t="shared" si="13"/>
        <v>421</v>
      </c>
      <c r="J74" s="30">
        <f aca="true" t="shared" si="16" ref="J74:J81">(I74-H74)/H74</f>
        <v>0.08226221079691516</v>
      </c>
    </row>
    <row r="75" spans="1:10" ht="12.75">
      <c r="A75" s="76" t="str">
        <f>+'course enrollmnt, pg 4-6'!A76</f>
        <v>Special Education</v>
      </c>
      <c r="B75" s="16">
        <v>548</v>
      </c>
      <c r="C75" s="17">
        <f>+'course enrollmnt, pg 4-6'!B76</f>
        <v>551</v>
      </c>
      <c r="D75" s="73">
        <f aca="true" t="shared" si="17" ref="D75:D81">(C75-B75)/B75</f>
        <v>0.005474452554744526</v>
      </c>
      <c r="E75" s="25">
        <v>852</v>
      </c>
      <c r="F75" s="50">
        <f>+'course enrollmnt, pg 4-6'!C76</f>
        <v>938</v>
      </c>
      <c r="G75" s="61">
        <f t="shared" si="15"/>
        <v>0.10093896713615023</v>
      </c>
      <c r="H75" s="16">
        <f t="shared" si="12"/>
        <v>1400</v>
      </c>
      <c r="I75" s="17">
        <f t="shared" si="13"/>
        <v>1489</v>
      </c>
      <c r="J75" s="30">
        <f t="shared" si="16"/>
        <v>0.06357142857142857</v>
      </c>
    </row>
    <row r="76" spans="1:10" ht="12.75">
      <c r="A76" s="76" t="str">
        <f>+'course enrollmnt, pg 4-6'!A77</f>
        <v>Specialized Study &amp; Field Experience</v>
      </c>
      <c r="B76" s="16">
        <v>1300</v>
      </c>
      <c r="C76" s="17">
        <f>+'course enrollmnt, pg 4-6'!B77</f>
        <v>1441</v>
      </c>
      <c r="D76" s="73">
        <f t="shared" si="17"/>
        <v>0.10846153846153846</v>
      </c>
      <c r="E76" s="25">
        <v>196</v>
      </c>
      <c r="F76" s="50">
        <f>+'course enrollmnt, pg 4-6'!C77</f>
        <v>319</v>
      </c>
      <c r="G76" s="61">
        <f t="shared" si="15"/>
        <v>0.6275510204081632</v>
      </c>
      <c r="H76" s="16">
        <f t="shared" si="12"/>
        <v>1496</v>
      </c>
      <c r="I76" s="17">
        <f t="shared" si="13"/>
        <v>1760</v>
      </c>
      <c r="J76" s="30">
        <f t="shared" si="16"/>
        <v>0.17647058823529413</v>
      </c>
    </row>
    <row r="77" spans="1:10" ht="12.75">
      <c r="A77" s="76" t="str">
        <f>+'course enrollmnt, pg 4-6'!A78</f>
        <v>Health Education</v>
      </c>
      <c r="B77" s="16">
        <v>275</v>
      </c>
      <c r="C77" s="17">
        <f>+'course enrollmnt, pg 4-6'!B78</f>
        <v>260</v>
      </c>
      <c r="D77" s="73">
        <f t="shared" si="17"/>
        <v>-0.05454545454545454</v>
      </c>
      <c r="E77" s="25">
        <v>314</v>
      </c>
      <c r="F77" s="50">
        <f>+'course enrollmnt, pg 4-6'!C78</f>
        <v>240</v>
      </c>
      <c r="G77" s="61">
        <f t="shared" si="15"/>
        <v>-0.2356687898089172</v>
      </c>
      <c r="H77" s="16">
        <f t="shared" si="12"/>
        <v>589</v>
      </c>
      <c r="I77" s="17">
        <f t="shared" si="13"/>
        <v>500</v>
      </c>
      <c r="J77" s="30">
        <f t="shared" si="16"/>
        <v>-0.15110356536502548</v>
      </c>
    </row>
    <row r="78" spans="1:10" ht="12.75">
      <c r="A78" s="76" t="str">
        <f>+'course enrollmnt, pg 4-6'!A79</f>
        <v>HPER-Core Curriculum</v>
      </c>
      <c r="B78" s="16">
        <v>69</v>
      </c>
      <c r="C78" s="17">
        <f>+'course enrollmnt, pg 4-6'!B79</f>
        <v>75</v>
      </c>
      <c r="D78" s="73">
        <f t="shared" si="17"/>
        <v>0.08695652173913043</v>
      </c>
      <c r="E78" s="25">
        <v>77</v>
      </c>
      <c r="F78" s="50">
        <f>+'course enrollmnt, pg 4-6'!C79</f>
        <v>117</v>
      </c>
      <c r="G78" s="61">
        <f t="shared" si="15"/>
        <v>0.5194805194805194</v>
      </c>
      <c r="H78" s="16">
        <f t="shared" si="12"/>
        <v>146</v>
      </c>
      <c r="I78" s="17">
        <f t="shared" si="13"/>
        <v>192</v>
      </c>
      <c r="J78" s="30">
        <f t="shared" si="16"/>
        <v>0.3150684931506849</v>
      </c>
    </row>
    <row r="79" spans="1:10" ht="12.75">
      <c r="A79" s="76" t="str">
        <f>+'course enrollmnt, pg 4-6'!A80</f>
        <v>Physical Education-Professional</v>
      </c>
      <c r="B79" s="16">
        <v>706</v>
      </c>
      <c r="C79" s="17">
        <f>+'course enrollmnt, pg 4-6'!B80</f>
        <v>695</v>
      </c>
      <c r="D79" s="73">
        <f t="shared" si="17"/>
        <v>-0.015580736543909348</v>
      </c>
      <c r="E79" s="25">
        <v>285</v>
      </c>
      <c r="F79" s="50">
        <f>+'course enrollmnt, pg 4-6'!C80</f>
        <v>290</v>
      </c>
      <c r="G79" s="61">
        <f t="shared" si="15"/>
        <v>0.017543859649122806</v>
      </c>
      <c r="H79" s="16">
        <f t="shared" si="12"/>
        <v>991</v>
      </c>
      <c r="I79" s="17">
        <f t="shared" si="13"/>
        <v>985</v>
      </c>
      <c r="J79" s="30">
        <f t="shared" si="16"/>
        <v>-0.006054490413723511</v>
      </c>
    </row>
    <row r="80" spans="1:10" ht="12.75">
      <c r="A80" s="76" t="str">
        <f>+'course enrollmnt, pg 4-6'!A81</f>
        <v>Physical Education-Service</v>
      </c>
      <c r="B80" s="16">
        <v>392</v>
      </c>
      <c r="C80" s="17">
        <f>+'course enrollmnt, pg 4-6'!B81</f>
        <v>409</v>
      </c>
      <c r="D80" s="73">
        <f t="shared" si="17"/>
        <v>0.04336734693877551</v>
      </c>
      <c r="E80" s="25"/>
      <c r="F80" s="50"/>
      <c r="G80" s="61"/>
      <c r="H80" s="16">
        <f t="shared" si="12"/>
        <v>392</v>
      </c>
      <c r="I80" s="17">
        <f t="shared" si="13"/>
        <v>409</v>
      </c>
      <c r="J80" s="30">
        <f t="shared" si="16"/>
        <v>0.04336734693877551</v>
      </c>
    </row>
    <row r="81" spans="1:10" ht="12.75">
      <c r="A81" s="24" t="s">
        <v>87</v>
      </c>
      <c r="B81" s="84">
        <f>SUM(B63:B80)</f>
        <v>7914</v>
      </c>
      <c r="C81" s="85">
        <f>SUM(C63:C80)</f>
        <v>8402</v>
      </c>
      <c r="D81" s="52">
        <f t="shared" si="17"/>
        <v>0.06166287591609806</v>
      </c>
      <c r="E81" s="86">
        <f>SUM(E63:E80)</f>
        <v>8074</v>
      </c>
      <c r="F81" s="85">
        <f>SUM(F63:F80)</f>
        <v>9039</v>
      </c>
      <c r="G81" s="51">
        <f>(F81-E81)/E81</f>
        <v>0.11951944513252415</v>
      </c>
      <c r="H81" s="84">
        <f>SUM(H63:H80)</f>
        <v>15988</v>
      </c>
      <c r="I81" s="85">
        <f>SUM(I63:I80)</f>
        <v>17441</v>
      </c>
      <c r="J81" s="52">
        <f t="shared" si="16"/>
        <v>0.09088066049537152</v>
      </c>
    </row>
    <row r="82" spans="1:10" ht="12.75">
      <c r="A82" s="37" t="s">
        <v>88</v>
      </c>
      <c r="B82" s="38"/>
      <c r="C82" s="21"/>
      <c r="D82" s="23"/>
      <c r="E82" s="22"/>
      <c r="F82" s="21"/>
      <c r="G82" s="28"/>
      <c r="H82" s="20"/>
      <c r="I82" s="21"/>
      <c r="J82" s="39"/>
    </row>
    <row r="83" spans="1:10" ht="12.75">
      <c r="A83" s="15" t="s">
        <v>89</v>
      </c>
      <c r="B83" s="16">
        <v>254</v>
      </c>
      <c r="C83" s="50">
        <f>+'course enrollmnt, pg 4-6'!B84</f>
        <v>238</v>
      </c>
      <c r="D83" s="73">
        <f aca="true" t="shared" si="18" ref="D83:D91">(C83-B83)/B83</f>
        <v>-0.06299212598425197</v>
      </c>
      <c r="E83" s="25">
        <v>312</v>
      </c>
      <c r="F83" s="50">
        <f>+'course enrollmnt, pg 4-6'!C84</f>
        <v>333</v>
      </c>
      <c r="G83" s="61">
        <f aca="true" t="shared" si="19" ref="G83:G92">(F83-E83)/E83</f>
        <v>0.0673076923076923</v>
      </c>
      <c r="H83" s="16">
        <f aca="true" t="shared" si="20" ref="H83:H93">SUM(B83+E83)</f>
        <v>566</v>
      </c>
      <c r="I83" s="17">
        <f>SUM(C83+F83)</f>
        <v>571</v>
      </c>
      <c r="J83" s="73">
        <f aca="true" t="shared" si="21" ref="J83:J94">(I83-H83)/H83</f>
        <v>0.0088339222614841</v>
      </c>
    </row>
    <row r="84" spans="1:10" ht="12.75">
      <c r="A84" s="15" t="s">
        <v>90</v>
      </c>
      <c r="B84" s="16">
        <v>324</v>
      </c>
      <c r="C84" s="50">
        <f>+'course enrollmnt, pg 4-6'!B85</f>
        <v>597</v>
      </c>
      <c r="D84" s="73">
        <f t="shared" si="18"/>
        <v>0.8425925925925926</v>
      </c>
      <c r="E84" s="25">
        <v>203</v>
      </c>
      <c r="F84" s="50">
        <f>+'course enrollmnt, pg 4-6'!C85</f>
        <v>224</v>
      </c>
      <c r="G84" s="61">
        <f t="shared" si="19"/>
        <v>0.10344827586206896</v>
      </c>
      <c r="H84" s="16">
        <f t="shared" si="20"/>
        <v>527</v>
      </c>
      <c r="I84" s="17">
        <f>SUM(C84+F84)</f>
        <v>821</v>
      </c>
      <c r="J84" s="73">
        <f t="shared" si="21"/>
        <v>0.5578747628083491</v>
      </c>
    </row>
    <row r="85" spans="1:10" ht="12.75">
      <c r="A85" s="15" t="s">
        <v>126</v>
      </c>
      <c r="B85" s="16">
        <v>1296</v>
      </c>
      <c r="C85" s="50">
        <f>+'course enrollmnt, pg 4-6'!B86</f>
        <v>1297</v>
      </c>
      <c r="D85" s="73">
        <f t="shared" si="18"/>
        <v>0.0007716049382716049</v>
      </c>
      <c r="E85" s="25">
        <v>322</v>
      </c>
      <c r="F85" s="50">
        <f>+'course enrollmnt, pg 4-6'!C86</f>
        <v>443</v>
      </c>
      <c r="G85" s="61">
        <f t="shared" si="19"/>
        <v>0.37577639751552794</v>
      </c>
      <c r="H85" s="16">
        <f t="shared" si="20"/>
        <v>1618</v>
      </c>
      <c r="I85" s="17">
        <f aca="true" t="shared" si="22" ref="I85:I93">SUM(C85+F85)</f>
        <v>1740</v>
      </c>
      <c r="J85" s="73">
        <f t="shared" si="21"/>
        <v>0.0754017305315204</v>
      </c>
    </row>
    <row r="86" spans="1:10" ht="12.75">
      <c r="A86" s="144" t="s">
        <v>127</v>
      </c>
      <c r="B86" s="16">
        <v>154</v>
      </c>
      <c r="C86" s="50">
        <f>+'course enrollmnt, pg 4-6'!B87</f>
        <v>127</v>
      </c>
      <c r="D86" s="73">
        <f t="shared" si="18"/>
        <v>-0.17532467532467533</v>
      </c>
      <c r="E86" s="25"/>
      <c r="F86" s="50"/>
      <c r="G86" s="61"/>
      <c r="H86" s="16">
        <f t="shared" si="20"/>
        <v>154</v>
      </c>
      <c r="I86" s="17">
        <f t="shared" si="22"/>
        <v>127</v>
      </c>
      <c r="J86" s="73">
        <f t="shared" si="21"/>
        <v>-0.17532467532467533</v>
      </c>
    </row>
    <row r="87" spans="1:10" ht="12.75">
      <c r="A87" s="15" t="s">
        <v>91</v>
      </c>
      <c r="B87" s="16">
        <v>1912</v>
      </c>
      <c r="C87" s="50">
        <f>+'course enrollmnt, pg 4-6'!B88</f>
        <v>1975</v>
      </c>
      <c r="D87" s="73">
        <f t="shared" si="18"/>
        <v>0.03294979079497908</v>
      </c>
      <c r="E87" s="25">
        <v>32</v>
      </c>
      <c r="F87" s="50">
        <f>+'course enrollmnt, pg 4-6'!C88</f>
        <v>80</v>
      </c>
      <c r="G87" s="61">
        <f t="shared" si="19"/>
        <v>1.5</v>
      </c>
      <c r="H87" s="16">
        <f t="shared" si="20"/>
        <v>1944</v>
      </c>
      <c r="I87" s="17">
        <f t="shared" si="22"/>
        <v>2055</v>
      </c>
      <c r="J87" s="73">
        <f t="shared" si="21"/>
        <v>0.05709876543209876</v>
      </c>
    </row>
    <row r="88" spans="1:10" ht="12.75">
      <c r="A88" s="15" t="s">
        <v>128</v>
      </c>
      <c r="B88" s="16">
        <v>99</v>
      </c>
      <c r="C88" s="50">
        <f>+'course enrollmnt, pg 4-6'!B89</f>
        <v>51</v>
      </c>
      <c r="D88" s="73">
        <f t="shared" si="18"/>
        <v>-0.48484848484848486</v>
      </c>
      <c r="E88" s="25"/>
      <c r="F88" s="50"/>
      <c r="G88" s="61"/>
      <c r="H88" s="16">
        <f t="shared" si="20"/>
        <v>99</v>
      </c>
      <c r="I88" s="17">
        <f t="shared" si="22"/>
        <v>51</v>
      </c>
      <c r="J88" s="73">
        <f t="shared" si="21"/>
        <v>-0.48484848484848486</v>
      </c>
    </row>
    <row r="89" spans="1:10" ht="12.75">
      <c r="A89" s="15" t="s">
        <v>129</v>
      </c>
      <c r="B89" s="16">
        <v>359</v>
      </c>
      <c r="C89" s="50">
        <f>+'course enrollmnt, pg 4-6'!B90</f>
        <v>343</v>
      </c>
      <c r="D89" s="73">
        <f t="shared" si="18"/>
        <v>-0.04456824512534819</v>
      </c>
      <c r="E89" s="25">
        <v>206</v>
      </c>
      <c r="F89" s="50">
        <f>+'course enrollmnt, pg 4-6'!C90</f>
        <v>351</v>
      </c>
      <c r="G89" s="61">
        <f t="shared" si="19"/>
        <v>0.7038834951456311</v>
      </c>
      <c r="H89" s="16">
        <f t="shared" si="20"/>
        <v>565</v>
      </c>
      <c r="I89" s="17">
        <f t="shared" si="22"/>
        <v>694</v>
      </c>
      <c r="J89" s="73">
        <f t="shared" si="21"/>
        <v>0.22831858407079647</v>
      </c>
    </row>
    <row r="90" spans="1:10" ht="12.75">
      <c r="A90" s="15" t="s">
        <v>92</v>
      </c>
      <c r="B90" s="16">
        <v>562</v>
      </c>
      <c r="C90" s="50">
        <f>+'course enrollmnt, pg 4-6'!B91</f>
        <v>857</v>
      </c>
      <c r="D90" s="73">
        <f t="shared" si="18"/>
        <v>0.5249110320284698</v>
      </c>
      <c r="E90" s="25">
        <v>204</v>
      </c>
      <c r="F90" s="50">
        <f>+'course enrollmnt, pg 4-6'!C91</f>
        <v>202</v>
      </c>
      <c r="G90" s="61">
        <f t="shared" si="19"/>
        <v>-0.00980392156862745</v>
      </c>
      <c r="H90" s="16">
        <f t="shared" si="20"/>
        <v>766</v>
      </c>
      <c r="I90" s="17">
        <f t="shared" si="22"/>
        <v>1059</v>
      </c>
      <c r="J90" s="73">
        <f t="shared" si="21"/>
        <v>0.3825065274151436</v>
      </c>
    </row>
    <row r="91" spans="1:10" ht="12.75">
      <c r="A91" s="15" t="s">
        <v>132</v>
      </c>
      <c r="B91" s="16">
        <v>159</v>
      </c>
      <c r="C91" s="50">
        <f>+'course enrollmnt, pg 4-6'!B92</f>
        <v>224</v>
      </c>
      <c r="D91" s="73">
        <f t="shared" si="18"/>
        <v>0.4088050314465409</v>
      </c>
      <c r="E91" s="25"/>
      <c r="F91" s="50"/>
      <c r="G91" s="61"/>
      <c r="H91" s="16">
        <f t="shared" si="20"/>
        <v>159</v>
      </c>
      <c r="I91" s="17">
        <f t="shared" si="22"/>
        <v>224</v>
      </c>
      <c r="J91" s="73">
        <f t="shared" si="21"/>
        <v>0.4088050314465409</v>
      </c>
    </row>
    <row r="92" spans="1:10" ht="12.75">
      <c r="A92" s="281" t="s">
        <v>93</v>
      </c>
      <c r="B92" s="282"/>
      <c r="C92" s="50"/>
      <c r="D92" s="284"/>
      <c r="E92" s="285">
        <v>1</v>
      </c>
      <c r="F92" s="50">
        <f>+'course enrollmnt, pg 4-6'!C93</f>
        <v>5</v>
      </c>
      <c r="G92" s="61">
        <f t="shared" si="19"/>
        <v>4</v>
      </c>
      <c r="H92" s="16">
        <f t="shared" si="20"/>
        <v>1</v>
      </c>
      <c r="I92" s="17">
        <f t="shared" si="22"/>
        <v>5</v>
      </c>
      <c r="J92" s="73">
        <f t="shared" si="21"/>
        <v>4</v>
      </c>
    </row>
    <row r="93" spans="1:10" ht="12.75">
      <c r="A93" s="281" t="s">
        <v>120</v>
      </c>
      <c r="B93" s="282">
        <v>75</v>
      </c>
      <c r="C93" s="50">
        <f>+'course enrollmnt, pg 4-6'!B94</f>
        <v>64</v>
      </c>
      <c r="D93" s="73">
        <f>(C93-B93)/B93</f>
        <v>-0.14666666666666667</v>
      </c>
      <c r="E93" s="285"/>
      <c r="F93" s="283"/>
      <c r="G93" s="61"/>
      <c r="H93" s="16">
        <f t="shared" si="20"/>
        <v>75</v>
      </c>
      <c r="I93" s="17">
        <f t="shared" si="22"/>
        <v>64</v>
      </c>
      <c r="J93" s="73">
        <f t="shared" si="21"/>
        <v>-0.14666666666666667</v>
      </c>
    </row>
    <row r="94" spans="1:10" ht="13.5" customHeight="1">
      <c r="A94" s="24" t="s">
        <v>94</v>
      </c>
      <c r="B94" s="54">
        <f>SUM(B83:B93)</f>
        <v>5194</v>
      </c>
      <c r="C94" s="55">
        <f>SUM(C83:C93)</f>
        <v>5773</v>
      </c>
      <c r="D94" s="52">
        <f>(C94-B94)/B94</f>
        <v>0.11147477859068156</v>
      </c>
      <c r="E94" s="82">
        <f>SUM(E83:E93)</f>
        <v>1280</v>
      </c>
      <c r="F94" s="55">
        <f>SUM(F83:F93)</f>
        <v>1638</v>
      </c>
      <c r="G94" s="51">
        <f>(F94-E94)/E94</f>
        <v>0.2796875</v>
      </c>
      <c r="H94" s="54">
        <f>SUM(H83:H93)</f>
        <v>6474</v>
      </c>
      <c r="I94" s="55">
        <f>SUM(I83:I93)</f>
        <v>7411</v>
      </c>
      <c r="J94" s="52">
        <f t="shared" si="21"/>
        <v>0.14473277726289774</v>
      </c>
    </row>
    <row r="95" spans="1:10" ht="12.75">
      <c r="A95" s="325" t="s">
        <v>95</v>
      </c>
      <c r="B95" s="88"/>
      <c r="C95" s="55"/>
      <c r="D95" s="59"/>
      <c r="E95" s="82">
        <v>9917</v>
      </c>
      <c r="F95" s="55">
        <f>+'course enrollmnt, pg 4-6'!C96</f>
        <v>10459.5</v>
      </c>
      <c r="G95" s="51">
        <f>(F95-E95)/E95</f>
        <v>0.05470404356156096</v>
      </c>
      <c r="H95" s="54">
        <f>SUM(B95+E95)</f>
        <v>9917</v>
      </c>
      <c r="I95" s="55">
        <f>SUM(C95+F95)</f>
        <v>10459.5</v>
      </c>
      <c r="J95" s="52">
        <f>(I95-H95)/H95</f>
        <v>0.05470404356156096</v>
      </c>
    </row>
    <row r="96" spans="1:10" ht="12.75">
      <c r="A96" s="362" t="s">
        <v>10</v>
      </c>
      <c r="B96" s="363"/>
      <c r="C96" s="364"/>
      <c r="D96" s="365"/>
      <c r="E96" s="285"/>
      <c r="F96" s="364"/>
      <c r="G96" s="366"/>
      <c r="H96" s="282"/>
      <c r="I96" s="364"/>
      <c r="J96" s="367"/>
    </row>
    <row r="97" spans="1:10" s="361" customFormat="1" ht="12.75">
      <c r="A97" s="375" t="s">
        <v>20</v>
      </c>
      <c r="B97" s="373">
        <v>193</v>
      </c>
      <c r="C97" s="371">
        <f>+'course enrollmnt, pg 4-6'!B98</f>
        <v>253</v>
      </c>
      <c r="D97" s="61">
        <f>(C97-B97)/B97</f>
        <v>0.31088082901554404</v>
      </c>
      <c r="E97" s="373"/>
      <c r="F97" s="371"/>
      <c r="G97" s="374"/>
      <c r="H97" s="372">
        <f>B97+E97</f>
        <v>193</v>
      </c>
      <c r="I97" s="371">
        <f>C97+F97</f>
        <v>253</v>
      </c>
      <c r="J97" s="73">
        <f>(I97-H97)/H97</f>
        <v>0.31088082901554404</v>
      </c>
    </row>
    <row r="98" spans="1:10" ht="12.75">
      <c r="A98" s="368" t="s">
        <v>96</v>
      </c>
      <c r="B98" s="20">
        <v>1076</v>
      </c>
      <c r="C98" s="369">
        <f>+'course enrollmnt, pg 4-6'!B99</f>
        <v>720</v>
      </c>
      <c r="D98" s="370">
        <f>(C98-B98)/B98</f>
        <v>-0.3308550185873606</v>
      </c>
      <c r="E98" s="22"/>
      <c r="F98" s="21"/>
      <c r="G98" s="28"/>
      <c r="H98" s="20">
        <f aca="true" t="shared" si="23" ref="H98:I100">SUM(B98+E98)</f>
        <v>1076</v>
      </c>
      <c r="I98" s="21">
        <f t="shared" si="23"/>
        <v>720</v>
      </c>
      <c r="J98" s="370">
        <f>(I98-H98)/H98</f>
        <v>-0.3308550185873606</v>
      </c>
    </row>
    <row r="99" spans="1:10" ht="12.75">
      <c r="A99" s="15" t="s">
        <v>38</v>
      </c>
      <c r="B99" s="16">
        <v>1740</v>
      </c>
      <c r="C99" s="50">
        <f>+'course enrollmnt, pg 4-6'!B100</f>
        <v>1855</v>
      </c>
      <c r="D99" s="73">
        <f>(C99-B99)/B99</f>
        <v>0.06609195402298851</v>
      </c>
      <c r="E99" s="25"/>
      <c r="F99" s="17"/>
      <c r="G99" s="31"/>
      <c r="H99" s="16">
        <f t="shared" si="23"/>
        <v>1740</v>
      </c>
      <c r="I99" s="17">
        <f t="shared" si="23"/>
        <v>1855</v>
      </c>
      <c r="J99" s="73">
        <f>(I99-H99)/H99</f>
        <v>0.06609195402298851</v>
      </c>
    </row>
    <row r="100" spans="1:10" ht="12.75">
      <c r="A100" s="15" t="s">
        <v>46</v>
      </c>
      <c r="B100" s="16">
        <v>2256</v>
      </c>
      <c r="C100" s="50">
        <f>+'course enrollmnt, pg 4-6'!B101</f>
        <v>2356</v>
      </c>
      <c r="D100" s="73">
        <f>(C100-B100)/B100</f>
        <v>0.044326241134751775</v>
      </c>
      <c r="E100" s="25"/>
      <c r="F100" s="17"/>
      <c r="G100" s="31"/>
      <c r="H100" s="16">
        <f t="shared" si="23"/>
        <v>2256</v>
      </c>
      <c r="I100" s="17">
        <f t="shared" si="23"/>
        <v>2356</v>
      </c>
      <c r="J100" s="73">
        <f>(I100-H100)/H100</f>
        <v>0.044326241134751775</v>
      </c>
    </row>
    <row r="101" spans="1:10" ht="12.75">
      <c r="A101" s="24" t="s">
        <v>97</v>
      </c>
      <c r="B101" s="84">
        <f>SUM(B97:B100)</f>
        <v>5265</v>
      </c>
      <c r="C101" s="55">
        <f>SUM(C97:C100)</f>
        <v>5184</v>
      </c>
      <c r="D101" s="52">
        <f>(C101-B101)/B101</f>
        <v>-0.015384615384615385</v>
      </c>
      <c r="E101" s="82"/>
      <c r="F101" s="55"/>
      <c r="G101" s="87"/>
      <c r="H101" s="54">
        <f>SUM(H97:H100)</f>
        <v>5265</v>
      </c>
      <c r="I101" s="55">
        <f>SUM(I97:I100)</f>
        <v>5184</v>
      </c>
      <c r="J101" s="52">
        <f>(I101-H101)/H101</f>
        <v>-0.015384615384615385</v>
      </c>
    </row>
    <row r="102" spans="1:10" ht="12.75">
      <c r="A102" s="35" t="s">
        <v>98</v>
      </c>
      <c r="B102" s="36"/>
      <c r="C102" s="17"/>
      <c r="D102" s="18"/>
      <c r="E102" s="25"/>
      <c r="F102" s="17"/>
      <c r="G102" s="31"/>
      <c r="H102" s="16"/>
      <c r="I102" s="17"/>
      <c r="J102" s="34"/>
    </row>
    <row r="103" spans="1:10" ht="12.75">
      <c r="A103" s="15" t="s">
        <v>99</v>
      </c>
      <c r="B103" s="16">
        <v>92</v>
      </c>
      <c r="C103" s="50">
        <f>+'course enrollmnt, pg 4-6'!B104</f>
        <v>108</v>
      </c>
      <c r="D103" s="73">
        <f>(C103-B103)/B103</f>
        <v>0.17391304347826086</v>
      </c>
      <c r="E103" s="25"/>
      <c r="F103" s="17">
        <f>+'course enrollmnt, pg 4-6'!C104</f>
        <v>36</v>
      </c>
      <c r="G103" s="61"/>
      <c r="H103" s="16">
        <f aca="true" t="shared" si="24" ref="H103:I108">SUM(B103+E103)</f>
        <v>92</v>
      </c>
      <c r="I103" s="17">
        <f t="shared" si="24"/>
        <v>144</v>
      </c>
      <c r="J103" s="30">
        <f aca="true" t="shared" si="25" ref="J103:J109">(I103-H103)/H103</f>
        <v>0.5652173913043478</v>
      </c>
    </row>
    <row r="104" spans="1:10" ht="12.75">
      <c r="A104" s="15" t="s">
        <v>100</v>
      </c>
      <c r="B104" s="16"/>
      <c r="C104" s="50"/>
      <c r="D104" s="73"/>
      <c r="E104" s="25">
        <v>1427</v>
      </c>
      <c r="F104" s="17">
        <f>+'course enrollmnt, pg 4-6'!C105</f>
        <v>1218</v>
      </c>
      <c r="G104" s="61">
        <f>(F104-E104)/E104</f>
        <v>-0.14646110721793973</v>
      </c>
      <c r="H104" s="16">
        <f t="shared" si="24"/>
        <v>1427</v>
      </c>
      <c r="I104" s="17">
        <f t="shared" si="24"/>
        <v>1218</v>
      </c>
      <c r="J104" s="30">
        <f t="shared" si="25"/>
        <v>-0.14646110721793973</v>
      </c>
    </row>
    <row r="105" spans="1:10" ht="12.75">
      <c r="A105" s="15" t="s">
        <v>101</v>
      </c>
      <c r="B105" s="16"/>
      <c r="C105" s="50"/>
      <c r="D105" s="73"/>
      <c r="E105" s="25">
        <v>422</v>
      </c>
      <c r="F105" s="17">
        <f>+'course enrollmnt, pg 4-6'!C106</f>
        <v>472</v>
      </c>
      <c r="G105" s="61">
        <f>(F105-E105)/E105</f>
        <v>0.11848341232227488</v>
      </c>
      <c r="H105" s="16">
        <f t="shared" si="24"/>
        <v>422</v>
      </c>
      <c r="I105" s="17">
        <f t="shared" si="24"/>
        <v>472</v>
      </c>
      <c r="J105" s="30">
        <f t="shared" si="25"/>
        <v>0.11848341232227488</v>
      </c>
    </row>
    <row r="106" spans="1:10" ht="12.75">
      <c r="A106" s="278" t="s">
        <v>163</v>
      </c>
      <c r="B106" s="16"/>
      <c r="C106" s="50">
        <f>+'course enrollmnt, pg 4-6'!B107</f>
        <v>16</v>
      </c>
      <c r="D106" s="73"/>
      <c r="E106" s="25"/>
      <c r="F106" s="17"/>
      <c r="G106" s="61"/>
      <c r="H106" s="16"/>
      <c r="I106" s="17">
        <f t="shared" si="24"/>
        <v>16</v>
      </c>
      <c r="J106" s="30"/>
    </row>
    <row r="107" spans="1:10" ht="12.75">
      <c r="A107" s="278" t="s">
        <v>164</v>
      </c>
      <c r="B107" s="16"/>
      <c r="C107" s="50">
        <f>+'course enrollmnt, pg 4-6'!B108</f>
        <v>48</v>
      </c>
      <c r="D107" s="73"/>
      <c r="E107" s="25"/>
      <c r="F107" s="17"/>
      <c r="G107" s="61"/>
      <c r="H107" s="16"/>
      <c r="I107" s="17">
        <f t="shared" si="24"/>
        <v>48</v>
      </c>
      <c r="J107" s="30"/>
    </row>
    <row r="108" spans="1:10" ht="12.75">
      <c r="A108" s="144" t="s">
        <v>102</v>
      </c>
      <c r="B108" s="16">
        <v>3287</v>
      </c>
      <c r="C108" s="50">
        <f>+'course enrollmnt, pg 4-6'!B109</f>
        <v>4192</v>
      </c>
      <c r="D108" s="73">
        <f>(C108-B108)/B108</f>
        <v>0.2753270459385458</v>
      </c>
      <c r="E108" s="25">
        <v>888</v>
      </c>
      <c r="F108" s="17">
        <f>+'course enrollmnt, pg 4-6'!C109</f>
        <v>901</v>
      </c>
      <c r="G108" s="61">
        <f>(F108-E108)/E108</f>
        <v>0.01463963963963964</v>
      </c>
      <c r="H108" s="16">
        <f t="shared" si="24"/>
        <v>4175</v>
      </c>
      <c r="I108" s="17">
        <f t="shared" si="24"/>
        <v>5093</v>
      </c>
      <c r="J108" s="30">
        <f t="shared" si="25"/>
        <v>0.2198802395209581</v>
      </c>
    </row>
    <row r="109" spans="1:10" ht="12.75">
      <c r="A109" s="24" t="s">
        <v>103</v>
      </c>
      <c r="B109" s="84">
        <f>SUM(B103:B108)</f>
        <v>3379</v>
      </c>
      <c r="C109" s="55">
        <f>SUM(C103:C108)</f>
        <v>4364</v>
      </c>
      <c r="D109" s="52">
        <f>(C109-B109)/B109</f>
        <v>0.2915063628292394</v>
      </c>
      <c r="E109" s="82">
        <f>SUM(E103:E108)</f>
        <v>2737</v>
      </c>
      <c r="F109" s="55">
        <f>SUM(F103:F108)</f>
        <v>2627</v>
      </c>
      <c r="G109" s="51">
        <f>(F109-E109)/E109</f>
        <v>-0.0401899890390939</v>
      </c>
      <c r="H109" s="54">
        <f>SUM(H103:H108)</f>
        <v>6116</v>
      </c>
      <c r="I109" s="55">
        <f>SUM(I103:I108)</f>
        <v>6991</v>
      </c>
      <c r="J109" s="52">
        <f t="shared" si="25"/>
        <v>0.14306736429038588</v>
      </c>
    </row>
    <row r="110" spans="1:10" ht="12.75">
      <c r="A110" s="40" t="s">
        <v>21</v>
      </c>
      <c r="B110" s="56"/>
      <c r="C110" s="17"/>
      <c r="D110" s="58"/>
      <c r="E110" s="70"/>
      <c r="F110" s="57"/>
      <c r="G110" s="77"/>
      <c r="H110" s="56"/>
      <c r="I110" s="57"/>
      <c r="J110" s="58"/>
    </row>
    <row r="111" spans="1:10" ht="12.75">
      <c r="A111" s="60" t="s">
        <v>21</v>
      </c>
      <c r="B111" s="56">
        <v>15</v>
      </c>
      <c r="C111" s="17">
        <f>+'course enrollmnt, pg 4-6'!B112</f>
        <v>20</v>
      </c>
      <c r="D111" s="73">
        <f>(C111-B111)/B111</f>
        <v>0.3333333333333333</v>
      </c>
      <c r="E111" s="70"/>
      <c r="F111" s="57"/>
      <c r="G111" s="77"/>
      <c r="H111" s="16">
        <f>SUM(B111+E111)</f>
        <v>15</v>
      </c>
      <c r="I111" s="17">
        <f>SUM(C111+F111)</f>
        <v>20</v>
      </c>
      <c r="J111" s="73">
        <f>(I111-H111)/H111</f>
        <v>0.3333333333333333</v>
      </c>
    </row>
    <row r="112" spans="1:10" ht="12.75">
      <c r="A112" s="15" t="s">
        <v>104</v>
      </c>
      <c r="B112" s="16"/>
      <c r="C112" s="17">
        <f>+'course enrollmnt, pg 4-6'!B113</f>
        <v>4</v>
      </c>
      <c r="D112" s="73"/>
      <c r="E112" s="25"/>
      <c r="F112" s="17"/>
      <c r="G112" s="32"/>
      <c r="H112" s="16"/>
      <c r="I112" s="17">
        <f>SUM(C112+F112)</f>
        <v>4</v>
      </c>
      <c r="J112" s="73"/>
    </row>
    <row r="113" spans="1:10" ht="12.75">
      <c r="A113" s="24" t="s">
        <v>105</v>
      </c>
      <c r="B113" s="84">
        <f>SUM(B111:B112)</f>
        <v>15</v>
      </c>
      <c r="C113" s="55">
        <f>SUM(C111:C112)</f>
        <v>24</v>
      </c>
      <c r="D113" s="52">
        <f>(C113-B113)/B113</f>
        <v>0.6</v>
      </c>
      <c r="E113" s="82"/>
      <c r="F113" s="55"/>
      <c r="G113" s="83"/>
      <c r="H113" s="54">
        <f>SUM(H110:H112)</f>
        <v>15</v>
      </c>
      <c r="I113" s="55">
        <f>SUM(I110:I112)</f>
        <v>24</v>
      </c>
      <c r="J113" s="52">
        <f>(I113-H113)/H113</f>
        <v>0.6</v>
      </c>
    </row>
    <row r="114" spans="1:10" ht="12.75">
      <c r="A114" s="42" t="s">
        <v>15</v>
      </c>
      <c r="B114" s="89">
        <f>SUM(B44+B45+B61+B81+B94+B95+B101+B109+B113)</f>
        <v>120115</v>
      </c>
      <c r="C114" s="90">
        <f>SUM(C44+C45+C61+C81+C94+C95+C101+C109+C113)</f>
        <v>124233</v>
      </c>
      <c r="D114" s="47">
        <f>(C114-B114)/B114</f>
        <v>0.034283811347458684</v>
      </c>
      <c r="E114" s="89">
        <f>SUM(E44+E45+E61+E81+E94+E95+E101+E109+E113)</f>
        <v>36907</v>
      </c>
      <c r="F114" s="403">
        <f>SUM(F44+F45+F61+F81+F94+F95+F101+F109+F113)</f>
        <v>38458.5</v>
      </c>
      <c r="G114" s="404">
        <f>(F114-E114)/E114</f>
        <v>0.04203809575419297</v>
      </c>
      <c r="H114" s="405">
        <f>SUM(H44+H45+H61+H81+H94+H95+H101+H109+H113)</f>
        <v>157022</v>
      </c>
      <c r="I114" s="402">
        <f>SUM(I44+I45+I61+I81+I94+I95+I101+I109+I113)</f>
        <v>162691.5</v>
      </c>
      <c r="J114" s="52">
        <f>(I114-H114)/H114</f>
        <v>0.03610640547184471</v>
      </c>
    </row>
    <row r="115" ht="12.75">
      <c r="A115" s="71"/>
    </row>
    <row r="116" ht="12.75">
      <c r="A116" s="71"/>
    </row>
    <row r="117" ht="12.75">
      <c r="A117" s="71"/>
    </row>
    <row r="118" ht="12.75">
      <c r="A118" s="71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25" right="0.25" top="1" bottom="1" header="0.5" footer="0.5"/>
  <pageSetup firstPageNumber="7" useFirstPageNumber="1" horizontalDpi="600" verticalDpi="600" orientation="portrait" scale="80" r:id="rId1"/>
  <headerFooter alignWithMargins="0">
    <oddFooter>&amp;L&amp;8Note: Total student credit hours exclude SAB (Study Abroad) courses. 59 student credit hours excluded in 2001 and 16 excluded in 2000.&amp;C
&amp;ROffice of IRAA
11/15/01
Page &amp;P
</oddFooter>
  </headerFooter>
  <rowBreaks count="2" manualBreakCount="2">
    <brk id="45" max="255" man="1"/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B4">
      <selection activeCell="A4" sqref="A4:P4"/>
    </sheetView>
  </sheetViews>
  <sheetFormatPr defaultColWidth="9.140625" defaultRowHeight="12.75"/>
  <cols>
    <col min="1" max="1" width="15.7109375" style="3" bestFit="1" customWidth="1"/>
    <col min="2" max="2" width="7.421875" style="3" bestFit="1" customWidth="1"/>
    <col min="3" max="3" width="6.421875" style="3" bestFit="1" customWidth="1"/>
    <col min="4" max="4" width="7.421875" style="3" bestFit="1" customWidth="1"/>
    <col min="5" max="6" width="6.421875" style="3" bestFit="1" customWidth="1"/>
    <col min="7" max="7" width="7.421875" style="3" bestFit="1" customWidth="1"/>
    <col min="8" max="9" width="5.421875" style="3" bestFit="1" customWidth="1"/>
    <col min="10" max="10" width="7.421875" style="3" bestFit="1" customWidth="1"/>
    <col min="11" max="12" width="5.421875" style="3" bestFit="1" customWidth="1"/>
    <col min="13" max="16" width="7.421875" style="3" bestFit="1" customWidth="1"/>
    <col min="17" max="17" width="14.7109375" style="3" customWidth="1"/>
    <col min="18" max="16384" width="9.140625" style="3" customWidth="1"/>
  </cols>
  <sheetData>
    <row r="1" spans="1:16" ht="12.75">
      <c r="A1" s="446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6" ht="12.75">
      <c r="A2" s="446" t="s">
        <v>145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201"/>
      <c r="P2" s="201"/>
    </row>
    <row r="3" spans="1:16" ht="12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2.75">
      <c r="A4" s="469" t="s">
        <v>117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</row>
    <row r="5" spans="1:16" ht="12.75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201"/>
      <c r="P5" s="201"/>
    </row>
    <row r="6" spans="1:16" ht="12.75">
      <c r="A6" s="470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201"/>
      <c r="P6" s="201"/>
    </row>
    <row r="7" spans="1:16" s="43" customFormat="1" ht="12.75">
      <c r="A7" s="95" t="s">
        <v>1</v>
      </c>
      <c r="B7" s="461" t="s">
        <v>118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3"/>
    </row>
    <row r="8" spans="1:16" s="44" customFormat="1" ht="18" customHeight="1">
      <c r="A8" s="200"/>
      <c r="B8" s="464" t="s">
        <v>119</v>
      </c>
      <c r="C8" s="465"/>
      <c r="D8" s="466"/>
      <c r="E8" s="464" t="s">
        <v>136</v>
      </c>
      <c r="F8" s="467"/>
      <c r="G8" s="468"/>
      <c r="H8" s="464" t="s">
        <v>137</v>
      </c>
      <c r="I8" s="465"/>
      <c r="J8" s="466"/>
      <c r="K8" s="464" t="s">
        <v>138</v>
      </c>
      <c r="L8" s="465"/>
      <c r="M8" s="466"/>
      <c r="N8" s="439" t="s">
        <v>2</v>
      </c>
      <c r="O8" s="440"/>
      <c r="P8" s="441"/>
    </row>
    <row r="9" spans="1:16" s="45" customFormat="1" ht="30" customHeight="1">
      <c r="A9" s="97"/>
      <c r="B9" s="5">
        <v>2000</v>
      </c>
      <c r="C9" s="6">
        <v>2001</v>
      </c>
      <c r="D9" s="8" t="s">
        <v>113</v>
      </c>
      <c r="E9" s="5">
        <v>2000</v>
      </c>
      <c r="F9" s="6">
        <v>2001</v>
      </c>
      <c r="G9" s="7" t="s">
        <v>113</v>
      </c>
      <c r="H9" s="5">
        <v>2000</v>
      </c>
      <c r="I9" s="6">
        <v>2001</v>
      </c>
      <c r="J9" s="7" t="s">
        <v>113</v>
      </c>
      <c r="K9" s="5">
        <v>2000</v>
      </c>
      <c r="L9" s="6">
        <v>2001</v>
      </c>
      <c r="M9" s="96" t="s">
        <v>113</v>
      </c>
      <c r="N9" s="5">
        <v>2000</v>
      </c>
      <c r="O9" s="6">
        <v>2001</v>
      </c>
      <c r="P9" s="96" t="s">
        <v>113</v>
      </c>
    </row>
    <row r="10" spans="1:16" ht="12.75">
      <c r="A10" s="407" t="s">
        <v>4</v>
      </c>
      <c r="B10" s="202">
        <v>65511</v>
      </c>
      <c r="C10" s="203">
        <v>68689</v>
      </c>
      <c r="D10" s="204">
        <f>(C10-B10)/B10</f>
        <v>0.04851093709453374</v>
      </c>
      <c r="E10" s="205">
        <v>17237</v>
      </c>
      <c r="F10" s="206">
        <v>17437</v>
      </c>
      <c r="G10" s="204">
        <f>(F10-E10)/E10</f>
        <v>0.011602947148575737</v>
      </c>
      <c r="H10" s="207">
        <v>868</v>
      </c>
      <c r="I10" s="201">
        <v>776</v>
      </c>
      <c r="J10" s="204">
        <f>(I10-H10)/H10</f>
        <v>-0.10599078341013825</v>
      </c>
      <c r="K10" s="205">
        <v>3706</v>
      </c>
      <c r="L10" s="203">
        <v>3188</v>
      </c>
      <c r="M10" s="204">
        <f aca="true" t="shared" si="0" ref="M10:M17">(L10-K10)/K10</f>
        <v>-0.1397733405288721</v>
      </c>
      <c r="N10" s="319">
        <f aca="true" t="shared" si="1" ref="N10:N17">SUM(B10+E10+H10+K10)</f>
        <v>87322</v>
      </c>
      <c r="O10" s="320">
        <f aca="true" t="shared" si="2" ref="O10:O17">C10+F10+I10+L10</f>
        <v>90090</v>
      </c>
      <c r="P10" s="208">
        <f aca="true" t="shared" si="3" ref="P10:P18">(O10-N10)/N10</f>
        <v>0.03169877006939832</v>
      </c>
    </row>
    <row r="11" spans="1:16" ht="12.75">
      <c r="A11" s="408" t="s">
        <v>8</v>
      </c>
      <c r="B11" s="209">
        <v>1190</v>
      </c>
      <c r="C11" s="209">
        <v>532</v>
      </c>
      <c r="D11" s="204">
        <f>(C11-B11)/B11</f>
        <v>-0.5529411764705883</v>
      </c>
      <c r="E11" s="210"/>
      <c r="F11" s="211"/>
      <c r="G11" s="204"/>
      <c r="H11" s="212"/>
      <c r="I11" s="213"/>
      <c r="J11" s="204"/>
      <c r="K11" s="210">
        <v>19</v>
      </c>
      <c r="L11" s="209">
        <v>48</v>
      </c>
      <c r="M11" s="204">
        <f>(L11-K11)/K11</f>
        <v>1.5263157894736843</v>
      </c>
      <c r="N11" s="210">
        <f>SUM(B11+E11+H11+K11)</f>
        <v>1209</v>
      </c>
      <c r="O11" s="209">
        <f t="shared" si="2"/>
        <v>580</v>
      </c>
      <c r="P11" s="208">
        <f>(O11-N11)/N11</f>
        <v>-0.5202646815550042</v>
      </c>
    </row>
    <row r="12" spans="1:16" ht="12.75">
      <c r="A12" s="409" t="s">
        <v>5</v>
      </c>
      <c r="B12" s="209">
        <v>9755</v>
      </c>
      <c r="C12" s="209">
        <v>10153</v>
      </c>
      <c r="D12" s="204">
        <f aca="true" t="shared" si="4" ref="D12:D18">(C12-B12)/B12</f>
        <v>0.040799589953869814</v>
      </c>
      <c r="E12" s="210">
        <v>12851</v>
      </c>
      <c r="F12" s="211">
        <v>11968</v>
      </c>
      <c r="G12" s="204">
        <f aca="true" t="shared" si="5" ref="G12:G17">(F12-E12)/E12</f>
        <v>-0.06871060617850751</v>
      </c>
      <c r="H12" s="280">
        <v>1670</v>
      </c>
      <c r="I12" s="209">
        <v>1854</v>
      </c>
      <c r="J12" s="204">
        <f>(I12-H12)/H12</f>
        <v>0.11017964071856287</v>
      </c>
      <c r="K12" s="210">
        <v>440</v>
      </c>
      <c r="L12" s="209">
        <v>536</v>
      </c>
      <c r="M12" s="204">
        <f t="shared" si="0"/>
        <v>0.21818181818181817</v>
      </c>
      <c r="N12" s="210">
        <f t="shared" si="1"/>
        <v>24716</v>
      </c>
      <c r="O12" s="202">
        <f t="shared" si="2"/>
        <v>24511</v>
      </c>
      <c r="P12" s="208">
        <f t="shared" si="3"/>
        <v>-0.008294222366078654</v>
      </c>
    </row>
    <row r="13" spans="1:16" ht="12.75">
      <c r="A13" s="409" t="s">
        <v>6</v>
      </c>
      <c r="B13" s="209">
        <v>4028</v>
      </c>
      <c r="C13" s="209">
        <v>3972</v>
      </c>
      <c r="D13" s="204">
        <f t="shared" si="4"/>
        <v>-0.013902681231380337</v>
      </c>
      <c r="E13" s="210">
        <v>10031</v>
      </c>
      <c r="F13" s="211">
        <v>11152</v>
      </c>
      <c r="G13" s="204">
        <f t="shared" si="5"/>
        <v>0.11175356395174958</v>
      </c>
      <c r="H13" s="212">
        <v>38</v>
      </c>
      <c r="I13" s="213">
        <v>15</v>
      </c>
      <c r="J13" s="204">
        <f>(I13-H13)/H13</f>
        <v>-0.6052631578947368</v>
      </c>
      <c r="K13" s="210">
        <v>1891</v>
      </c>
      <c r="L13" s="209">
        <v>2302</v>
      </c>
      <c r="M13" s="204">
        <f t="shared" si="0"/>
        <v>0.21734531993654152</v>
      </c>
      <c r="N13" s="210">
        <f t="shared" si="1"/>
        <v>15988</v>
      </c>
      <c r="O13" s="209">
        <f t="shared" si="2"/>
        <v>17441</v>
      </c>
      <c r="P13" s="208">
        <f t="shared" si="3"/>
        <v>0.09088066049537152</v>
      </c>
    </row>
    <row r="14" spans="1:16" ht="12.75">
      <c r="A14" s="409" t="s">
        <v>7</v>
      </c>
      <c r="B14" s="209">
        <v>2765</v>
      </c>
      <c r="C14" s="209">
        <v>3007</v>
      </c>
      <c r="D14" s="204">
        <f t="shared" si="4"/>
        <v>0.08752260397830018</v>
      </c>
      <c r="E14" s="210">
        <v>3325</v>
      </c>
      <c r="F14" s="211">
        <v>3914</v>
      </c>
      <c r="G14" s="204">
        <f t="shared" si="5"/>
        <v>0.17714285714285713</v>
      </c>
      <c r="H14" s="212"/>
      <c r="I14" s="213"/>
      <c r="J14" s="204"/>
      <c r="K14" s="210">
        <v>384</v>
      </c>
      <c r="L14" s="209">
        <v>490</v>
      </c>
      <c r="M14" s="204">
        <f t="shared" si="0"/>
        <v>0.2760416666666667</v>
      </c>
      <c r="N14" s="210">
        <f t="shared" si="1"/>
        <v>6474</v>
      </c>
      <c r="O14" s="209">
        <f t="shared" si="2"/>
        <v>7411</v>
      </c>
      <c r="P14" s="208">
        <f t="shared" si="3"/>
        <v>0.14473277726289774</v>
      </c>
    </row>
    <row r="15" spans="1:16" ht="12.75">
      <c r="A15" s="409" t="s">
        <v>9</v>
      </c>
      <c r="B15" s="209">
        <v>5622</v>
      </c>
      <c r="C15" s="209">
        <v>5952.5</v>
      </c>
      <c r="D15" s="204">
        <f t="shared" si="4"/>
        <v>0.0587869085734614</v>
      </c>
      <c r="E15" s="210">
        <v>3920</v>
      </c>
      <c r="F15" s="211">
        <v>4095</v>
      </c>
      <c r="G15" s="204">
        <f t="shared" si="5"/>
        <v>0.044642857142857144</v>
      </c>
      <c r="H15" s="212">
        <v>132</v>
      </c>
      <c r="I15" s="214">
        <v>138</v>
      </c>
      <c r="J15" s="204">
        <f>(I15-H15)/H15</f>
        <v>0.045454545454545456</v>
      </c>
      <c r="K15" s="210">
        <v>243</v>
      </c>
      <c r="L15" s="209">
        <v>274</v>
      </c>
      <c r="M15" s="204">
        <f t="shared" si="0"/>
        <v>0.12757201646090535</v>
      </c>
      <c r="N15" s="210">
        <f t="shared" si="1"/>
        <v>9917</v>
      </c>
      <c r="O15" s="209">
        <f t="shared" si="2"/>
        <v>10459.5</v>
      </c>
      <c r="P15" s="208">
        <f t="shared" si="3"/>
        <v>0.05470404356156096</v>
      </c>
    </row>
    <row r="16" spans="1:16" ht="12.75">
      <c r="A16" s="410" t="s">
        <v>10</v>
      </c>
      <c r="B16" s="209">
        <v>4880</v>
      </c>
      <c r="C16" s="209">
        <v>4725</v>
      </c>
      <c r="D16" s="204">
        <f t="shared" si="4"/>
        <v>-0.031762295081967214</v>
      </c>
      <c r="E16" s="210">
        <v>352</v>
      </c>
      <c r="F16" s="211">
        <v>433</v>
      </c>
      <c r="G16" s="204">
        <f t="shared" si="5"/>
        <v>0.23011363636363635</v>
      </c>
      <c r="H16" s="212"/>
      <c r="I16" s="214"/>
      <c r="J16" s="204"/>
      <c r="K16" s="215">
        <v>33</v>
      </c>
      <c r="L16" s="209">
        <v>26</v>
      </c>
      <c r="M16" s="204">
        <f t="shared" si="0"/>
        <v>-0.21212121212121213</v>
      </c>
      <c r="N16" s="210">
        <f t="shared" si="1"/>
        <v>5265</v>
      </c>
      <c r="O16" s="209">
        <f t="shared" si="2"/>
        <v>5184</v>
      </c>
      <c r="P16" s="208">
        <f t="shared" si="3"/>
        <v>-0.015384615384615385</v>
      </c>
    </row>
    <row r="17" spans="1:16" ht="12.75">
      <c r="A17" s="409" t="s">
        <v>11</v>
      </c>
      <c r="B17" s="209">
        <v>2102</v>
      </c>
      <c r="C17" s="209">
        <v>2669</v>
      </c>
      <c r="D17" s="204">
        <f t="shared" si="4"/>
        <v>0.2697431018078021</v>
      </c>
      <c r="E17" s="210">
        <v>3009</v>
      </c>
      <c r="F17" s="211">
        <v>3171</v>
      </c>
      <c r="G17" s="204">
        <f t="shared" si="5"/>
        <v>0.053838484546360914</v>
      </c>
      <c r="H17" s="212">
        <v>610</v>
      </c>
      <c r="I17" s="213">
        <v>836</v>
      </c>
      <c r="J17" s="204">
        <f>(I17-H17)/H17</f>
        <v>0.3704918032786885</v>
      </c>
      <c r="K17" s="215">
        <v>395</v>
      </c>
      <c r="L17" s="209">
        <v>315</v>
      </c>
      <c r="M17" s="204">
        <f t="shared" si="0"/>
        <v>-0.20253164556962025</v>
      </c>
      <c r="N17" s="210">
        <f t="shared" si="1"/>
        <v>6116</v>
      </c>
      <c r="O17" s="209">
        <f t="shared" si="2"/>
        <v>6991</v>
      </c>
      <c r="P17" s="208">
        <f t="shared" si="3"/>
        <v>0.14306736429038588</v>
      </c>
    </row>
    <row r="18" spans="1:16" ht="12.75">
      <c r="A18" s="411" t="s">
        <v>21</v>
      </c>
      <c r="B18" s="216">
        <v>15</v>
      </c>
      <c r="C18" s="217">
        <v>24</v>
      </c>
      <c r="D18" s="204">
        <f t="shared" si="4"/>
        <v>0.6</v>
      </c>
      <c r="E18" s="216"/>
      <c r="F18" s="217"/>
      <c r="G18" s="219"/>
      <c r="H18" s="220"/>
      <c r="I18" s="221"/>
      <c r="J18" s="222"/>
      <c r="K18" s="223"/>
      <c r="L18" s="224"/>
      <c r="M18" s="225"/>
      <c r="N18" s="226">
        <f>SUM(B18+E18)</f>
        <v>15</v>
      </c>
      <c r="O18" s="227">
        <f>SUM(C18+F18+I18+L18)</f>
        <v>24</v>
      </c>
      <c r="P18" s="321">
        <f t="shared" si="3"/>
        <v>0.6</v>
      </c>
    </row>
    <row r="19" spans="1:16" ht="12.75">
      <c r="A19" s="228" t="s">
        <v>12</v>
      </c>
      <c r="B19" s="229">
        <f>SUM(B10:B18)</f>
        <v>95868</v>
      </c>
      <c r="C19" s="230">
        <f>SUM(C10:C18)</f>
        <v>99723.5</v>
      </c>
      <c r="D19" s="231">
        <f>(C19-B19)/B19</f>
        <v>0.040216756373346686</v>
      </c>
      <c r="E19" s="229">
        <f>SUM(E10:E18)</f>
        <v>50725</v>
      </c>
      <c r="F19" s="230">
        <f>SUM(F10:F18)</f>
        <v>52170</v>
      </c>
      <c r="G19" s="232">
        <f>(F19-E19)/E19</f>
        <v>0.028486939379004435</v>
      </c>
      <c r="H19" s="233">
        <f>SUM(H10:H18)</f>
        <v>3318</v>
      </c>
      <c r="I19" s="234">
        <f>SUM(I10:I18)</f>
        <v>3619</v>
      </c>
      <c r="J19" s="231">
        <f>(I19-H19)/H19</f>
        <v>0.09071729957805907</v>
      </c>
      <c r="K19" s="235">
        <f>SUM(K10:K18)</f>
        <v>7111</v>
      </c>
      <c r="L19" s="230">
        <f>SUM(L10:L18)</f>
        <v>7179</v>
      </c>
      <c r="M19" s="232">
        <f>(L19-K19)/K19</f>
        <v>0.009562649416397132</v>
      </c>
      <c r="N19" s="235">
        <f>SUM(B19+E19+H19+K19)</f>
        <v>157022</v>
      </c>
      <c r="O19" s="236">
        <f>SUM(O10:O18)</f>
        <v>162691.5</v>
      </c>
      <c r="P19" s="231">
        <f>(O19-N19)/N19</f>
        <v>0.03610640547184471</v>
      </c>
    </row>
    <row r="20" spans="1:16" ht="12.7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</row>
    <row r="21" spans="1:16" ht="12.75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</row>
    <row r="22" spans="1:16" ht="12.75">
      <c r="A22" s="459" t="s">
        <v>158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</row>
    <row r="24" ht="12.75">
      <c r="A24" s="1"/>
    </row>
  </sheetData>
  <mergeCells count="11">
    <mergeCell ref="A5:N6"/>
    <mergeCell ref="A22:P22"/>
    <mergeCell ref="A1:P1"/>
    <mergeCell ref="A2:N2"/>
    <mergeCell ref="B7:P7"/>
    <mergeCell ref="B8:D8"/>
    <mergeCell ref="E8:G8"/>
    <mergeCell ref="H8:J8"/>
    <mergeCell ref="K8:M8"/>
    <mergeCell ref="A4:P4"/>
    <mergeCell ref="N8:P8"/>
  </mergeCells>
  <printOptions horizontalCentered="1"/>
  <pageMargins left="0.5" right="0.5" top="1" bottom="1" header="0.5" footer="0.5"/>
  <pageSetup firstPageNumber="10" useFirstPageNumber="1" horizontalDpi="600" verticalDpi="600" orientation="landscape" r:id="rId1"/>
  <headerFooter alignWithMargins="0">
    <oddFooter>&amp;L&amp;9 11/15/01&amp;CPage 10&amp;R&amp;9Office of IRAA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zoomScale="75" zoomScaleNormal="75" workbookViewId="0" topLeftCell="A3">
      <pane ySplit="5" topLeftCell="BM8" activePane="bottomLeft" state="frozen"/>
      <selection pane="topLeft" activeCell="C3" sqref="C3"/>
      <selection pane="bottomLeft" activeCell="A3" sqref="A2:A3"/>
    </sheetView>
  </sheetViews>
  <sheetFormatPr defaultColWidth="9.140625" defaultRowHeight="12.75"/>
  <cols>
    <col min="1" max="1" width="39.57421875" style="92" bestFit="1" customWidth="1"/>
    <col min="2" max="3" width="8.8515625" style="92" bestFit="1" customWidth="1"/>
    <col min="4" max="4" width="9.140625" style="92" bestFit="1" customWidth="1"/>
    <col min="5" max="5" width="8.7109375" style="92" bestFit="1" customWidth="1"/>
    <col min="6" max="6" width="8.57421875" style="92" bestFit="1" customWidth="1"/>
    <col min="7" max="7" width="9.7109375" style="92" bestFit="1" customWidth="1"/>
    <col min="8" max="8" width="9.140625" style="92" bestFit="1" customWidth="1"/>
    <col min="9" max="9" width="6.7109375" style="92" customWidth="1"/>
    <col min="10" max="10" width="9.7109375" style="92" bestFit="1" customWidth="1"/>
    <col min="11" max="11" width="8.00390625" style="92" bestFit="1" customWidth="1"/>
    <col min="12" max="12" width="7.421875" style="92" bestFit="1" customWidth="1"/>
    <col min="13" max="13" width="9.57421875" style="92" bestFit="1" customWidth="1"/>
    <col min="14" max="15" width="9.7109375" style="92" bestFit="1" customWidth="1"/>
    <col min="16" max="16" width="9.421875" style="92" bestFit="1" customWidth="1"/>
    <col min="17" max="16384" width="9.140625" style="92" customWidth="1"/>
  </cols>
  <sheetData>
    <row r="1" ht="12">
      <c r="A1" s="327" t="s">
        <v>0</v>
      </c>
    </row>
    <row r="2" spans="1:16" ht="12">
      <c r="A2" s="237" t="s">
        <v>145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2">
      <c r="A4" s="471" t="s">
        <v>139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</row>
    <row r="5" spans="1:16" ht="12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</row>
    <row r="6" spans="1:16" s="327" customFormat="1" ht="12">
      <c r="A6" s="238" t="s">
        <v>116</v>
      </c>
      <c r="B6" s="472" t="s">
        <v>119</v>
      </c>
      <c r="C6" s="473"/>
      <c r="D6" s="474"/>
      <c r="E6" s="475" t="s">
        <v>136</v>
      </c>
      <c r="F6" s="473"/>
      <c r="G6" s="476"/>
      <c r="H6" s="472" t="s">
        <v>137</v>
      </c>
      <c r="I6" s="473"/>
      <c r="J6" s="474"/>
      <c r="K6" s="475" t="s">
        <v>131</v>
      </c>
      <c r="L6" s="473"/>
      <c r="M6" s="476"/>
      <c r="N6" s="472" t="s">
        <v>2</v>
      </c>
      <c r="O6" s="473"/>
      <c r="P6" s="474"/>
    </row>
    <row r="7" spans="1:16" s="377" customFormat="1" ht="33" customHeight="1">
      <c r="A7" s="239"/>
      <c r="B7" s="240">
        <v>2000</v>
      </c>
      <c r="C7" s="241">
        <v>2001</v>
      </c>
      <c r="D7" s="274" t="s">
        <v>113</v>
      </c>
      <c r="E7" s="242">
        <v>2000</v>
      </c>
      <c r="F7" s="241">
        <v>2001</v>
      </c>
      <c r="G7" s="297" t="s">
        <v>113</v>
      </c>
      <c r="H7" s="240">
        <v>2000</v>
      </c>
      <c r="I7" s="241">
        <v>2001</v>
      </c>
      <c r="J7" s="274" t="s">
        <v>113</v>
      </c>
      <c r="K7" s="242">
        <v>2000</v>
      </c>
      <c r="L7" s="241">
        <v>2001</v>
      </c>
      <c r="M7" s="297" t="s">
        <v>113</v>
      </c>
      <c r="N7" s="240">
        <v>2000</v>
      </c>
      <c r="O7" s="241">
        <v>2001</v>
      </c>
      <c r="P7" s="274" t="s">
        <v>113</v>
      </c>
    </row>
    <row r="8" spans="1:16" ht="12">
      <c r="A8" s="243" t="s">
        <v>30</v>
      </c>
      <c r="B8" s="244"/>
      <c r="C8" s="245"/>
      <c r="D8" s="246"/>
      <c r="E8" s="247"/>
      <c r="F8" s="245"/>
      <c r="G8" s="248"/>
      <c r="H8" s="244"/>
      <c r="I8" s="245"/>
      <c r="J8" s="246"/>
      <c r="K8" s="247"/>
      <c r="L8" s="245"/>
      <c r="M8" s="248"/>
      <c r="N8" s="244"/>
      <c r="O8" s="245"/>
      <c r="P8" s="246"/>
    </row>
    <row r="9" spans="1:16" ht="12">
      <c r="A9" s="144" t="s">
        <v>31</v>
      </c>
      <c r="B9" s="117">
        <v>1432</v>
      </c>
      <c r="C9" s="249">
        <v>1369</v>
      </c>
      <c r="D9" s="279">
        <f>(C9-B9)/B9</f>
        <v>-0.04399441340782123</v>
      </c>
      <c r="E9" s="247"/>
      <c r="F9" s="245">
        <v>50</v>
      </c>
      <c r="G9" s="218"/>
      <c r="H9" s="276"/>
      <c r="I9" s="245"/>
      <c r="J9" s="250"/>
      <c r="K9" s="251"/>
      <c r="L9" s="245">
        <v>24</v>
      </c>
      <c r="M9" s="199"/>
      <c r="N9" s="252">
        <f>SUM(B9+E9+H9+K9)</f>
        <v>1432</v>
      </c>
      <c r="O9" s="249">
        <f>SUM(C9+F9+I9+L9)</f>
        <v>1443</v>
      </c>
      <c r="P9" s="250">
        <f aca="true" t="shared" si="0" ref="P9:P45">(O9-N9)/N9</f>
        <v>0.007681564245810056</v>
      </c>
    </row>
    <row r="10" spans="1:16" ht="12">
      <c r="A10" s="144" t="s">
        <v>32</v>
      </c>
      <c r="B10" s="117">
        <v>3091</v>
      </c>
      <c r="C10" s="249">
        <v>2732</v>
      </c>
      <c r="D10" s="279">
        <f aca="true" t="shared" si="1" ref="D10:D62">(C10-B10)/B10</f>
        <v>-0.11614364283403429</v>
      </c>
      <c r="E10" s="247">
        <v>940</v>
      </c>
      <c r="F10" s="245">
        <v>980</v>
      </c>
      <c r="G10" s="218">
        <f aca="true" t="shared" si="2" ref="G10:G34">(F10-E10)/E10</f>
        <v>0.0425531914893617</v>
      </c>
      <c r="H10" s="276"/>
      <c r="I10" s="245"/>
      <c r="J10" s="250"/>
      <c r="K10" s="351">
        <v>75</v>
      </c>
      <c r="L10" s="245">
        <v>79</v>
      </c>
      <c r="M10" s="218">
        <f>(L10-K10)/K10</f>
        <v>0.05333333333333334</v>
      </c>
      <c r="N10" s="252">
        <f aca="true" t="shared" si="3" ref="N10:N44">SUM(B10+E10+H10+K10)</f>
        <v>4106</v>
      </c>
      <c r="O10" s="249">
        <f aca="true" t="shared" si="4" ref="O10:O44">SUM(C10+F10+I10+L10)</f>
        <v>3791</v>
      </c>
      <c r="P10" s="250">
        <f t="shared" si="0"/>
        <v>-0.07671699951290795</v>
      </c>
    </row>
    <row r="11" spans="1:16" ht="12">
      <c r="A11" s="144" t="s">
        <v>146</v>
      </c>
      <c r="B11" s="117">
        <v>712</v>
      </c>
      <c r="C11" s="249">
        <v>664</v>
      </c>
      <c r="D11" s="279">
        <f t="shared" si="1"/>
        <v>-0.06741573033707865</v>
      </c>
      <c r="E11" s="247">
        <v>69</v>
      </c>
      <c r="F11" s="245">
        <v>71</v>
      </c>
      <c r="G11" s="218">
        <f t="shared" si="2"/>
        <v>0.028985507246376812</v>
      </c>
      <c r="H11" s="276"/>
      <c r="I11" s="245"/>
      <c r="J11" s="250"/>
      <c r="K11" s="251"/>
      <c r="L11" s="245">
        <v>2</v>
      </c>
      <c r="M11" s="199"/>
      <c r="N11" s="252">
        <f t="shared" si="3"/>
        <v>781</v>
      </c>
      <c r="O11" s="249">
        <f t="shared" si="4"/>
        <v>737</v>
      </c>
      <c r="P11" s="250">
        <f t="shared" si="0"/>
        <v>-0.056338028169014086</v>
      </c>
    </row>
    <row r="12" spans="1:16" ht="12">
      <c r="A12" s="144" t="s">
        <v>123</v>
      </c>
      <c r="B12" s="252"/>
      <c r="C12" s="249"/>
      <c r="D12" s="279"/>
      <c r="E12" s="247"/>
      <c r="F12" s="245"/>
      <c r="G12" s="218"/>
      <c r="H12" s="276"/>
      <c r="I12" s="245"/>
      <c r="J12" s="250"/>
      <c r="K12" s="251"/>
      <c r="L12" s="245"/>
      <c r="M12" s="199"/>
      <c r="N12" s="252"/>
      <c r="O12" s="249"/>
      <c r="P12" s="250"/>
    </row>
    <row r="13" spans="1:16" ht="12">
      <c r="A13" s="151" t="s">
        <v>121</v>
      </c>
      <c r="B13" s="117">
        <v>3020</v>
      </c>
      <c r="C13" s="249">
        <v>3192</v>
      </c>
      <c r="D13" s="279">
        <f t="shared" si="1"/>
        <v>0.05695364238410596</v>
      </c>
      <c r="E13" s="253">
        <v>1413</v>
      </c>
      <c r="F13" s="249">
        <v>1324</v>
      </c>
      <c r="G13" s="218">
        <f t="shared" si="2"/>
        <v>-0.0629865534324133</v>
      </c>
      <c r="H13" s="276">
        <v>114</v>
      </c>
      <c r="I13" s="245">
        <v>157</v>
      </c>
      <c r="J13" s="279">
        <f>(I13-H13)/H13</f>
        <v>0.37719298245614036</v>
      </c>
      <c r="K13" s="351">
        <v>223</v>
      </c>
      <c r="L13" s="245">
        <v>239</v>
      </c>
      <c r="M13" s="218">
        <f aca="true" t="shared" si="5" ref="M13:M19">(L13-K13)/K13</f>
        <v>0.07174887892376682</v>
      </c>
      <c r="N13" s="252">
        <f t="shared" si="3"/>
        <v>4770</v>
      </c>
      <c r="O13" s="249">
        <f t="shared" si="4"/>
        <v>4912</v>
      </c>
      <c r="P13" s="250">
        <f t="shared" si="0"/>
        <v>0.029769392033542976</v>
      </c>
    </row>
    <row r="14" spans="1:16" ht="12">
      <c r="A14" s="151" t="s">
        <v>156</v>
      </c>
      <c r="B14" s="117">
        <v>224</v>
      </c>
      <c r="C14" s="249">
        <v>536</v>
      </c>
      <c r="D14" s="279">
        <f t="shared" si="1"/>
        <v>1.3928571428571428</v>
      </c>
      <c r="E14" s="247"/>
      <c r="F14" s="245"/>
      <c r="G14" s="218"/>
      <c r="H14" s="276"/>
      <c r="I14" s="245"/>
      <c r="J14" s="250"/>
      <c r="K14" s="351">
        <v>4</v>
      </c>
      <c r="L14" s="245">
        <v>16</v>
      </c>
      <c r="M14" s="218">
        <f t="shared" si="5"/>
        <v>3</v>
      </c>
      <c r="N14" s="252">
        <f t="shared" si="3"/>
        <v>228</v>
      </c>
      <c r="O14" s="249">
        <f t="shared" si="4"/>
        <v>552</v>
      </c>
      <c r="P14" s="250">
        <f t="shared" si="0"/>
        <v>1.4210526315789473</v>
      </c>
    </row>
    <row r="15" spans="1:16" ht="12">
      <c r="A15" s="151" t="s">
        <v>122</v>
      </c>
      <c r="B15" s="117">
        <v>900</v>
      </c>
      <c r="C15" s="249">
        <v>769</v>
      </c>
      <c r="D15" s="279">
        <f t="shared" si="1"/>
        <v>-0.14555555555555555</v>
      </c>
      <c r="E15" s="253">
        <v>354</v>
      </c>
      <c r="F15" s="245">
        <v>248</v>
      </c>
      <c r="G15" s="218">
        <f t="shared" si="2"/>
        <v>-0.2994350282485876</v>
      </c>
      <c r="H15" s="276"/>
      <c r="I15" s="245">
        <v>27</v>
      </c>
      <c r="J15" s="279"/>
      <c r="K15" s="351">
        <v>3</v>
      </c>
      <c r="L15" s="245">
        <v>116</v>
      </c>
      <c r="M15" s="218">
        <f t="shared" si="5"/>
        <v>37.666666666666664</v>
      </c>
      <c r="N15" s="252">
        <f t="shared" si="3"/>
        <v>1257</v>
      </c>
      <c r="O15" s="249">
        <f t="shared" si="4"/>
        <v>1160</v>
      </c>
      <c r="P15" s="250">
        <f t="shared" si="0"/>
        <v>-0.07716785998408911</v>
      </c>
    </row>
    <row r="16" spans="1:16" ht="12">
      <c r="A16" s="144" t="s">
        <v>33</v>
      </c>
      <c r="B16" s="117">
        <v>2306</v>
      </c>
      <c r="C16" s="249">
        <v>2282</v>
      </c>
      <c r="D16" s="279">
        <f t="shared" si="1"/>
        <v>-0.010407632263660017</v>
      </c>
      <c r="E16" s="253">
        <v>850</v>
      </c>
      <c r="F16" s="245">
        <v>942</v>
      </c>
      <c r="G16" s="218">
        <f t="shared" si="2"/>
        <v>0.10823529411764705</v>
      </c>
      <c r="H16" s="276"/>
      <c r="I16" s="245"/>
      <c r="J16" s="250"/>
      <c r="K16" s="351">
        <v>170</v>
      </c>
      <c r="L16" s="245">
        <v>240</v>
      </c>
      <c r="M16" s="218">
        <f t="shared" si="5"/>
        <v>0.4117647058823529</v>
      </c>
      <c r="N16" s="252">
        <f t="shared" si="3"/>
        <v>3326</v>
      </c>
      <c r="O16" s="249">
        <f t="shared" si="4"/>
        <v>3464</v>
      </c>
      <c r="P16" s="250">
        <f t="shared" si="0"/>
        <v>0.04149128081779916</v>
      </c>
    </row>
    <row r="17" spans="1:16" ht="12">
      <c r="A17" s="144" t="s">
        <v>34</v>
      </c>
      <c r="B17" s="117"/>
      <c r="C17" s="249"/>
      <c r="D17" s="279"/>
      <c r="E17" s="253"/>
      <c r="F17" s="245"/>
      <c r="G17" s="218"/>
      <c r="H17" s="276"/>
      <c r="I17" s="245"/>
      <c r="J17" s="250"/>
      <c r="K17" s="351">
        <v>3</v>
      </c>
      <c r="L17" s="245"/>
      <c r="M17" s="218">
        <f t="shared" si="5"/>
        <v>-1</v>
      </c>
      <c r="N17" s="252">
        <f t="shared" si="3"/>
        <v>3</v>
      </c>
      <c r="O17" s="249"/>
      <c r="P17" s="250">
        <f t="shared" si="0"/>
        <v>-1</v>
      </c>
    </row>
    <row r="18" spans="1:16" ht="12">
      <c r="A18" s="144" t="s">
        <v>35</v>
      </c>
      <c r="B18" s="117">
        <v>4572</v>
      </c>
      <c r="C18" s="249">
        <v>4984</v>
      </c>
      <c r="D18" s="279">
        <f t="shared" si="1"/>
        <v>0.09011373578302712</v>
      </c>
      <c r="E18" s="253">
        <v>1450</v>
      </c>
      <c r="F18" s="254">
        <v>1456</v>
      </c>
      <c r="G18" s="218">
        <f t="shared" si="2"/>
        <v>0.004137931034482759</v>
      </c>
      <c r="H18" s="276"/>
      <c r="I18" s="245"/>
      <c r="J18" s="250"/>
      <c r="K18" s="351">
        <v>196</v>
      </c>
      <c r="L18" s="245">
        <v>148</v>
      </c>
      <c r="M18" s="218">
        <f t="shared" si="5"/>
        <v>-0.24489795918367346</v>
      </c>
      <c r="N18" s="252">
        <f t="shared" si="3"/>
        <v>6218</v>
      </c>
      <c r="O18" s="249">
        <f t="shared" si="4"/>
        <v>6588</v>
      </c>
      <c r="P18" s="250">
        <f t="shared" si="0"/>
        <v>0.05950466387906079</v>
      </c>
    </row>
    <row r="19" spans="1:16" ht="12">
      <c r="A19" s="144" t="s">
        <v>36</v>
      </c>
      <c r="B19" s="117">
        <v>369</v>
      </c>
      <c r="C19" s="249">
        <v>325</v>
      </c>
      <c r="D19" s="279">
        <f t="shared" si="1"/>
        <v>-0.11924119241192412</v>
      </c>
      <c r="E19" s="253">
        <v>222</v>
      </c>
      <c r="F19" s="245">
        <v>86</v>
      </c>
      <c r="G19" s="218">
        <f t="shared" si="2"/>
        <v>-0.6126126126126126</v>
      </c>
      <c r="H19" s="276">
        <v>4</v>
      </c>
      <c r="I19" s="245"/>
      <c r="J19" s="250"/>
      <c r="K19" s="351">
        <v>42</v>
      </c>
      <c r="L19" s="245">
        <v>44</v>
      </c>
      <c r="M19" s="218">
        <f t="shared" si="5"/>
        <v>0.047619047619047616</v>
      </c>
      <c r="N19" s="252">
        <f t="shared" si="3"/>
        <v>637</v>
      </c>
      <c r="O19" s="249">
        <f t="shared" si="4"/>
        <v>455</v>
      </c>
      <c r="P19" s="250">
        <f t="shared" si="0"/>
        <v>-0.2857142857142857</v>
      </c>
    </row>
    <row r="20" spans="1:16" ht="12">
      <c r="A20" s="144" t="s">
        <v>37</v>
      </c>
      <c r="B20" s="117">
        <v>2057</v>
      </c>
      <c r="C20" s="249">
        <v>2268</v>
      </c>
      <c r="D20" s="279">
        <f t="shared" si="1"/>
        <v>0.10257656781720953</v>
      </c>
      <c r="E20" s="253">
        <v>844</v>
      </c>
      <c r="F20" s="254">
        <v>846</v>
      </c>
      <c r="G20" s="218">
        <f t="shared" si="2"/>
        <v>0.002369668246445498</v>
      </c>
      <c r="H20" s="276"/>
      <c r="I20" s="245"/>
      <c r="J20" s="250"/>
      <c r="K20" s="251"/>
      <c r="L20" s="245">
        <v>7</v>
      </c>
      <c r="M20" s="199"/>
      <c r="N20" s="252">
        <f t="shared" si="3"/>
        <v>2901</v>
      </c>
      <c r="O20" s="249">
        <f t="shared" si="4"/>
        <v>3121</v>
      </c>
      <c r="P20" s="250">
        <f t="shared" si="0"/>
        <v>0.07583591864874181</v>
      </c>
    </row>
    <row r="21" spans="1:16" ht="12">
      <c r="A21" s="144" t="s">
        <v>125</v>
      </c>
      <c r="B21" s="117"/>
      <c r="C21" s="249">
        <v>12</v>
      </c>
      <c r="D21" s="279"/>
      <c r="E21" s="253"/>
      <c r="F21" s="245"/>
      <c r="G21" s="218"/>
      <c r="H21" s="276"/>
      <c r="I21" s="245"/>
      <c r="J21" s="250"/>
      <c r="K21" s="251"/>
      <c r="L21" s="245"/>
      <c r="M21" s="199"/>
      <c r="N21" s="252"/>
      <c r="O21" s="249">
        <f t="shared" si="4"/>
        <v>12</v>
      </c>
      <c r="P21" s="250"/>
    </row>
    <row r="22" spans="1:16" ht="12">
      <c r="A22" s="144" t="s">
        <v>38</v>
      </c>
      <c r="B22" s="117">
        <v>6818</v>
      </c>
      <c r="C22" s="249">
        <v>6467</v>
      </c>
      <c r="D22" s="279">
        <f t="shared" si="1"/>
        <v>-0.051481372836608974</v>
      </c>
      <c r="E22" s="253">
        <v>1043</v>
      </c>
      <c r="F22" s="254">
        <v>1200</v>
      </c>
      <c r="G22" s="218">
        <f t="shared" si="2"/>
        <v>0.15052732502396932</v>
      </c>
      <c r="H22" s="276">
        <v>331</v>
      </c>
      <c r="I22" s="245">
        <v>291</v>
      </c>
      <c r="J22" s="279">
        <f>(I22-H22)/H22</f>
        <v>-0.12084592145015106</v>
      </c>
      <c r="K22" s="351">
        <v>214</v>
      </c>
      <c r="L22" s="245">
        <v>101</v>
      </c>
      <c r="M22" s="218">
        <f aca="true" t="shared" si="6" ref="M22:M43">(L22-K22)/K22</f>
        <v>-0.5280373831775701</v>
      </c>
      <c r="N22" s="252">
        <f t="shared" si="3"/>
        <v>8406</v>
      </c>
      <c r="O22" s="249">
        <f t="shared" si="4"/>
        <v>8059</v>
      </c>
      <c r="P22" s="250">
        <f t="shared" si="0"/>
        <v>-0.041280038068046636</v>
      </c>
    </row>
    <row r="23" spans="1:16" ht="12">
      <c r="A23" s="144" t="s">
        <v>39</v>
      </c>
      <c r="B23" s="117">
        <v>358</v>
      </c>
      <c r="C23" s="249">
        <v>339</v>
      </c>
      <c r="D23" s="279">
        <f t="shared" si="1"/>
        <v>-0.05307262569832402</v>
      </c>
      <c r="E23" s="253"/>
      <c r="F23" s="245"/>
      <c r="G23" s="218"/>
      <c r="H23" s="276"/>
      <c r="I23" s="245"/>
      <c r="J23" s="250"/>
      <c r="K23" s="251"/>
      <c r="L23" s="245">
        <v>27</v>
      </c>
      <c r="M23" s="218"/>
      <c r="N23" s="252">
        <f t="shared" si="3"/>
        <v>358</v>
      </c>
      <c r="O23" s="249">
        <f t="shared" si="4"/>
        <v>366</v>
      </c>
      <c r="P23" s="250">
        <f t="shared" si="0"/>
        <v>0.0223463687150838</v>
      </c>
    </row>
    <row r="24" spans="1:16" ht="12">
      <c r="A24" s="144" t="s">
        <v>40</v>
      </c>
      <c r="B24" s="117">
        <v>186</v>
      </c>
      <c r="C24" s="249">
        <v>116</v>
      </c>
      <c r="D24" s="279">
        <f t="shared" si="1"/>
        <v>-0.3763440860215054</v>
      </c>
      <c r="E24" s="253"/>
      <c r="F24" s="245"/>
      <c r="G24" s="218"/>
      <c r="H24" s="276"/>
      <c r="I24" s="245"/>
      <c r="J24" s="250"/>
      <c r="K24" s="351">
        <v>22</v>
      </c>
      <c r="L24" s="245">
        <v>8</v>
      </c>
      <c r="M24" s="218">
        <f t="shared" si="6"/>
        <v>-0.6363636363636364</v>
      </c>
      <c r="N24" s="252">
        <f t="shared" si="3"/>
        <v>208</v>
      </c>
      <c r="O24" s="249">
        <f t="shared" si="4"/>
        <v>124</v>
      </c>
      <c r="P24" s="250">
        <f t="shared" si="0"/>
        <v>-0.40384615384615385</v>
      </c>
    </row>
    <row r="25" spans="1:16" ht="12">
      <c r="A25" s="144" t="s">
        <v>41</v>
      </c>
      <c r="B25" s="252"/>
      <c r="C25" s="249"/>
      <c r="D25" s="279"/>
      <c r="E25" s="253">
        <v>16</v>
      </c>
      <c r="F25" s="245">
        <v>8</v>
      </c>
      <c r="G25" s="218">
        <f t="shared" si="2"/>
        <v>-0.5</v>
      </c>
      <c r="H25" s="276"/>
      <c r="I25" s="245"/>
      <c r="J25" s="250"/>
      <c r="K25" s="251"/>
      <c r="L25" s="245"/>
      <c r="M25" s="218"/>
      <c r="N25" s="252">
        <f t="shared" si="3"/>
        <v>16</v>
      </c>
      <c r="O25" s="249">
        <f t="shared" si="4"/>
        <v>8</v>
      </c>
      <c r="P25" s="250">
        <f t="shared" si="0"/>
        <v>-0.5</v>
      </c>
    </row>
    <row r="26" spans="1:16" ht="12">
      <c r="A26" s="144" t="s">
        <v>42</v>
      </c>
      <c r="B26" s="117">
        <v>6084</v>
      </c>
      <c r="C26" s="249">
        <v>6960</v>
      </c>
      <c r="D26" s="279">
        <f t="shared" si="1"/>
        <v>0.14398422090729784</v>
      </c>
      <c r="E26" s="253">
        <v>772</v>
      </c>
      <c r="F26" s="254">
        <v>580</v>
      </c>
      <c r="G26" s="218">
        <f t="shared" si="2"/>
        <v>-0.24870466321243523</v>
      </c>
      <c r="H26" s="276">
        <v>140</v>
      </c>
      <c r="I26" s="245"/>
      <c r="J26" s="279">
        <f>(I26-H26)/H26</f>
        <v>-1</v>
      </c>
      <c r="K26" s="351">
        <v>27</v>
      </c>
      <c r="L26" s="245">
        <v>38</v>
      </c>
      <c r="M26" s="218">
        <f t="shared" si="6"/>
        <v>0.4074074074074074</v>
      </c>
      <c r="N26" s="252">
        <f t="shared" si="3"/>
        <v>7023</v>
      </c>
      <c r="O26" s="249">
        <f t="shared" si="4"/>
        <v>7578</v>
      </c>
      <c r="P26" s="250">
        <f t="shared" si="0"/>
        <v>0.07902605724049551</v>
      </c>
    </row>
    <row r="27" spans="1:16" ht="12">
      <c r="A27" s="144" t="s">
        <v>43</v>
      </c>
      <c r="B27" s="117">
        <v>1596</v>
      </c>
      <c r="C27" s="249">
        <v>1256</v>
      </c>
      <c r="D27" s="279">
        <f t="shared" si="1"/>
        <v>-0.21303258145363407</v>
      </c>
      <c r="E27" s="253">
        <v>45</v>
      </c>
      <c r="F27" s="254">
        <v>57</v>
      </c>
      <c r="G27" s="218">
        <f t="shared" si="2"/>
        <v>0.26666666666666666</v>
      </c>
      <c r="H27" s="276"/>
      <c r="I27" s="245"/>
      <c r="J27" s="250"/>
      <c r="K27" s="351">
        <v>50</v>
      </c>
      <c r="L27" s="245">
        <v>156</v>
      </c>
      <c r="M27" s="218">
        <f t="shared" si="6"/>
        <v>2.12</v>
      </c>
      <c r="N27" s="252">
        <f t="shared" si="3"/>
        <v>1691</v>
      </c>
      <c r="O27" s="249">
        <f t="shared" si="4"/>
        <v>1469</v>
      </c>
      <c r="P27" s="250">
        <f t="shared" si="0"/>
        <v>-0.13128326434062684</v>
      </c>
    </row>
    <row r="28" spans="1:16" ht="12">
      <c r="A28" s="144" t="s">
        <v>44</v>
      </c>
      <c r="B28" s="117">
        <v>72</v>
      </c>
      <c r="C28" s="249">
        <v>72</v>
      </c>
      <c r="D28" s="279">
        <f t="shared" si="1"/>
        <v>0</v>
      </c>
      <c r="E28" s="253"/>
      <c r="F28" s="245"/>
      <c r="G28" s="218"/>
      <c r="H28" s="276"/>
      <c r="I28" s="245"/>
      <c r="J28" s="250"/>
      <c r="K28" s="351">
        <v>51</v>
      </c>
      <c r="L28" s="245">
        <v>52</v>
      </c>
      <c r="M28" s="218">
        <f t="shared" si="6"/>
        <v>0.0196078431372549</v>
      </c>
      <c r="N28" s="252">
        <f t="shared" si="3"/>
        <v>123</v>
      </c>
      <c r="O28" s="249">
        <f t="shared" si="4"/>
        <v>124</v>
      </c>
      <c r="P28" s="250">
        <f t="shared" si="0"/>
        <v>0.008130081300813009</v>
      </c>
    </row>
    <row r="29" spans="1:16" ht="12">
      <c r="A29" s="144" t="s">
        <v>45</v>
      </c>
      <c r="B29" s="117"/>
      <c r="C29" s="249">
        <v>63</v>
      </c>
      <c r="D29" s="279"/>
      <c r="E29" s="253">
        <v>174</v>
      </c>
      <c r="F29" s="245">
        <v>95</v>
      </c>
      <c r="G29" s="218">
        <f t="shared" si="2"/>
        <v>-0.4540229885057471</v>
      </c>
      <c r="H29" s="276"/>
      <c r="I29" s="245"/>
      <c r="J29" s="250"/>
      <c r="K29" s="351">
        <v>4</v>
      </c>
      <c r="L29" s="245"/>
      <c r="M29" s="218">
        <f t="shared" si="6"/>
        <v>-1</v>
      </c>
      <c r="N29" s="252">
        <f t="shared" si="3"/>
        <v>178</v>
      </c>
      <c r="O29" s="249">
        <f t="shared" si="4"/>
        <v>158</v>
      </c>
      <c r="P29" s="250">
        <f t="shared" si="0"/>
        <v>-0.11235955056179775</v>
      </c>
    </row>
    <row r="30" spans="1:16" ht="12">
      <c r="A30" s="144" t="s">
        <v>46</v>
      </c>
      <c r="B30" s="117">
        <v>8018</v>
      </c>
      <c r="C30" s="249">
        <v>8365</v>
      </c>
      <c r="D30" s="279">
        <f t="shared" si="1"/>
        <v>0.0432776253429783</v>
      </c>
      <c r="E30" s="253">
        <v>1487</v>
      </c>
      <c r="F30" s="254">
        <v>1471</v>
      </c>
      <c r="G30" s="218">
        <f t="shared" si="2"/>
        <v>-0.010759919300605245</v>
      </c>
      <c r="H30" s="276"/>
      <c r="I30" s="245"/>
      <c r="J30" s="250"/>
      <c r="K30" s="351">
        <v>4</v>
      </c>
      <c r="L30" s="245">
        <v>132</v>
      </c>
      <c r="M30" s="218">
        <f t="shared" si="6"/>
        <v>32</v>
      </c>
      <c r="N30" s="252">
        <f t="shared" si="3"/>
        <v>9509</v>
      </c>
      <c r="O30" s="249">
        <f t="shared" si="4"/>
        <v>9968</v>
      </c>
      <c r="P30" s="250">
        <f t="shared" si="0"/>
        <v>0.04827005994321169</v>
      </c>
    </row>
    <row r="31" spans="1:16" ht="12">
      <c r="A31" s="144" t="s">
        <v>47</v>
      </c>
      <c r="B31" s="117"/>
      <c r="C31" s="249"/>
      <c r="D31" s="279"/>
      <c r="E31" s="253"/>
      <c r="F31" s="254"/>
      <c r="G31" s="218"/>
      <c r="H31" s="276"/>
      <c r="I31" s="245"/>
      <c r="J31" s="250"/>
      <c r="K31" s="351">
        <v>359</v>
      </c>
      <c r="L31" s="245">
        <v>406</v>
      </c>
      <c r="M31" s="218">
        <f t="shared" si="6"/>
        <v>0.1309192200557103</v>
      </c>
      <c r="N31" s="252">
        <f t="shared" si="3"/>
        <v>359</v>
      </c>
      <c r="O31" s="249">
        <f t="shared" si="4"/>
        <v>406</v>
      </c>
      <c r="P31" s="250">
        <f t="shared" si="0"/>
        <v>0.1309192200557103</v>
      </c>
    </row>
    <row r="32" spans="1:16" ht="12">
      <c r="A32" s="144" t="s">
        <v>48</v>
      </c>
      <c r="B32" s="117">
        <v>1640</v>
      </c>
      <c r="C32" s="249">
        <v>3013</v>
      </c>
      <c r="D32" s="279">
        <f t="shared" si="1"/>
        <v>0.8371951219512195</v>
      </c>
      <c r="E32" s="253">
        <v>392</v>
      </c>
      <c r="F32" s="254">
        <v>458</v>
      </c>
      <c r="G32" s="218">
        <f t="shared" si="2"/>
        <v>0.1683673469387755</v>
      </c>
      <c r="H32" s="276">
        <v>108</v>
      </c>
      <c r="I32" s="245">
        <v>108</v>
      </c>
      <c r="J32" s="279">
        <f>(I32-H32)/H32</f>
        <v>0</v>
      </c>
      <c r="K32" s="378">
        <v>1116</v>
      </c>
      <c r="L32" s="245">
        <v>98</v>
      </c>
      <c r="M32" s="218">
        <f t="shared" si="6"/>
        <v>-0.9121863799283154</v>
      </c>
      <c r="N32" s="252">
        <f t="shared" si="3"/>
        <v>3256</v>
      </c>
      <c r="O32" s="249">
        <f t="shared" si="4"/>
        <v>3677</v>
      </c>
      <c r="P32" s="250">
        <f t="shared" si="0"/>
        <v>0.1292997542997543</v>
      </c>
    </row>
    <row r="33" spans="1:16" ht="12">
      <c r="A33" s="144" t="s">
        <v>157</v>
      </c>
      <c r="B33" s="117"/>
      <c r="C33" s="249"/>
      <c r="D33" s="279"/>
      <c r="E33" s="253"/>
      <c r="F33" s="254"/>
      <c r="G33" s="218"/>
      <c r="H33" s="276"/>
      <c r="I33" s="245"/>
      <c r="J33" s="250"/>
      <c r="K33" s="351">
        <v>15</v>
      </c>
      <c r="L33" s="245">
        <v>30</v>
      </c>
      <c r="M33" s="218">
        <f t="shared" si="6"/>
        <v>1</v>
      </c>
      <c r="N33" s="252">
        <f t="shared" si="3"/>
        <v>15</v>
      </c>
      <c r="O33" s="249">
        <f t="shared" si="4"/>
        <v>30</v>
      </c>
      <c r="P33" s="250">
        <f t="shared" si="0"/>
        <v>1</v>
      </c>
    </row>
    <row r="34" spans="1:16" ht="12">
      <c r="A34" s="144" t="s">
        <v>49</v>
      </c>
      <c r="B34" s="117">
        <v>1868</v>
      </c>
      <c r="C34" s="249">
        <v>2138</v>
      </c>
      <c r="D34" s="279">
        <f t="shared" si="1"/>
        <v>0.14453961456102785</v>
      </c>
      <c r="E34" s="253">
        <v>183</v>
      </c>
      <c r="F34" s="254">
        <v>110</v>
      </c>
      <c r="G34" s="218">
        <f t="shared" si="2"/>
        <v>-0.3989071038251366</v>
      </c>
      <c r="H34" s="276"/>
      <c r="I34" s="245"/>
      <c r="J34" s="250"/>
      <c r="K34" s="351">
        <v>45</v>
      </c>
      <c r="L34" s="245">
        <v>80</v>
      </c>
      <c r="M34" s="218">
        <f t="shared" si="6"/>
        <v>0.7777777777777778</v>
      </c>
      <c r="N34" s="252">
        <f t="shared" si="3"/>
        <v>2096</v>
      </c>
      <c r="O34" s="249">
        <f t="shared" si="4"/>
        <v>2328</v>
      </c>
      <c r="P34" s="250">
        <f t="shared" si="0"/>
        <v>0.11068702290076336</v>
      </c>
    </row>
    <row r="35" spans="1:16" ht="12">
      <c r="A35" s="144" t="s">
        <v>50</v>
      </c>
      <c r="B35" s="117">
        <v>1510</v>
      </c>
      <c r="C35" s="249">
        <v>1785</v>
      </c>
      <c r="D35" s="279">
        <f t="shared" si="1"/>
        <v>0.18211920529801323</v>
      </c>
      <c r="E35" s="253">
        <v>796</v>
      </c>
      <c r="F35" s="254">
        <v>801</v>
      </c>
      <c r="G35" s="199">
        <f aca="true" t="shared" si="7" ref="G35:G43">(F35-E35)/E35</f>
        <v>0.00628140703517588</v>
      </c>
      <c r="H35" s="276"/>
      <c r="I35" s="245">
        <v>68</v>
      </c>
      <c r="J35" s="250"/>
      <c r="K35" s="351">
        <v>119</v>
      </c>
      <c r="L35" s="245">
        <v>103</v>
      </c>
      <c r="M35" s="218">
        <f t="shared" si="6"/>
        <v>-0.13445378151260504</v>
      </c>
      <c r="N35" s="252">
        <f t="shared" si="3"/>
        <v>2425</v>
      </c>
      <c r="O35" s="249">
        <f t="shared" si="4"/>
        <v>2757</v>
      </c>
      <c r="P35" s="250">
        <f t="shared" si="0"/>
        <v>0.13690721649484536</v>
      </c>
    </row>
    <row r="36" spans="1:16" ht="12">
      <c r="A36" s="144" t="s">
        <v>51</v>
      </c>
      <c r="B36" s="117">
        <v>2007</v>
      </c>
      <c r="C36" s="249">
        <v>1773</v>
      </c>
      <c r="D36" s="279">
        <f t="shared" si="1"/>
        <v>-0.11659192825112108</v>
      </c>
      <c r="E36" s="378">
        <v>471</v>
      </c>
      <c r="F36" s="254">
        <v>667</v>
      </c>
      <c r="G36" s="199">
        <f t="shared" si="7"/>
        <v>0.416135881104034</v>
      </c>
      <c r="H36" s="276"/>
      <c r="I36" s="245"/>
      <c r="J36" s="250"/>
      <c r="K36" s="351">
        <v>16</v>
      </c>
      <c r="L36" s="245">
        <v>20</v>
      </c>
      <c r="M36" s="218">
        <f t="shared" si="6"/>
        <v>0.25</v>
      </c>
      <c r="N36" s="252">
        <f t="shared" si="3"/>
        <v>2494</v>
      </c>
      <c r="O36" s="249">
        <f t="shared" si="4"/>
        <v>2460</v>
      </c>
      <c r="P36" s="250">
        <f t="shared" si="0"/>
        <v>-0.0136327185244587</v>
      </c>
    </row>
    <row r="37" spans="1:16" ht="12">
      <c r="A37" s="144" t="s">
        <v>52</v>
      </c>
      <c r="B37" s="117">
        <v>2190</v>
      </c>
      <c r="C37" s="249">
        <v>2375</v>
      </c>
      <c r="D37" s="279">
        <f t="shared" si="1"/>
        <v>0.08447488584474885</v>
      </c>
      <c r="E37" s="378">
        <v>1004</v>
      </c>
      <c r="F37" s="254">
        <v>953</v>
      </c>
      <c r="G37" s="199">
        <f t="shared" si="7"/>
        <v>-0.05079681274900399</v>
      </c>
      <c r="H37" s="276"/>
      <c r="I37" s="245"/>
      <c r="J37" s="250"/>
      <c r="K37" s="351">
        <v>38</v>
      </c>
      <c r="L37" s="245">
        <v>23</v>
      </c>
      <c r="M37" s="218">
        <f t="shared" si="6"/>
        <v>-0.39473684210526316</v>
      </c>
      <c r="N37" s="252">
        <f t="shared" si="3"/>
        <v>3232</v>
      </c>
      <c r="O37" s="249">
        <f t="shared" si="4"/>
        <v>3351</v>
      </c>
      <c r="P37" s="250">
        <f t="shared" si="0"/>
        <v>0.03681930693069307</v>
      </c>
    </row>
    <row r="38" spans="1:16" ht="12">
      <c r="A38" s="144" t="s">
        <v>53</v>
      </c>
      <c r="B38" s="117">
        <v>5721</v>
      </c>
      <c r="C38" s="249">
        <v>5999</v>
      </c>
      <c r="D38" s="279">
        <f t="shared" si="1"/>
        <v>0.04859290333857717</v>
      </c>
      <c r="E38" s="378">
        <v>1425</v>
      </c>
      <c r="F38" s="254">
        <v>1560</v>
      </c>
      <c r="G38" s="199">
        <f t="shared" si="7"/>
        <v>0.09473684210526316</v>
      </c>
      <c r="H38" s="276"/>
      <c r="I38" s="245"/>
      <c r="J38" s="250"/>
      <c r="K38" s="351">
        <v>362</v>
      </c>
      <c r="L38" s="245">
        <v>353</v>
      </c>
      <c r="M38" s="218">
        <f t="shared" si="6"/>
        <v>-0.024861878453038673</v>
      </c>
      <c r="N38" s="252">
        <f t="shared" si="3"/>
        <v>7508</v>
      </c>
      <c r="O38" s="249">
        <f t="shared" si="4"/>
        <v>7912</v>
      </c>
      <c r="P38" s="250">
        <f t="shared" si="0"/>
        <v>0.053809270111880664</v>
      </c>
    </row>
    <row r="39" spans="1:16" ht="12">
      <c r="A39" s="144" t="s">
        <v>54</v>
      </c>
      <c r="B39" s="117">
        <v>2195</v>
      </c>
      <c r="C39" s="249">
        <v>2114</v>
      </c>
      <c r="D39" s="279">
        <f t="shared" si="1"/>
        <v>-0.03690205011389522</v>
      </c>
      <c r="E39" s="378">
        <v>316</v>
      </c>
      <c r="F39" s="254">
        <v>288</v>
      </c>
      <c r="G39" s="199">
        <f t="shared" si="7"/>
        <v>-0.08860759493670886</v>
      </c>
      <c r="H39" s="276"/>
      <c r="I39" s="245"/>
      <c r="J39" s="250"/>
      <c r="K39" s="351">
        <v>9</v>
      </c>
      <c r="L39" s="245">
        <v>10</v>
      </c>
      <c r="M39" s="218">
        <f t="shared" si="6"/>
        <v>0.1111111111111111</v>
      </c>
      <c r="N39" s="252">
        <f t="shared" si="3"/>
        <v>2520</v>
      </c>
      <c r="O39" s="249">
        <f t="shared" si="4"/>
        <v>2412</v>
      </c>
      <c r="P39" s="250">
        <f t="shared" si="0"/>
        <v>-0.04285714285714286</v>
      </c>
    </row>
    <row r="40" spans="1:16" ht="12">
      <c r="A40" s="144" t="s">
        <v>55</v>
      </c>
      <c r="B40" s="117">
        <v>2894</v>
      </c>
      <c r="C40" s="249">
        <v>2854</v>
      </c>
      <c r="D40" s="279">
        <f t="shared" si="1"/>
        <v>-0.013821700069108501</v>
      </c>
      <c r="E40" s="378">
        <v>795</v>
      </c>
      <c r="F40" s="254">
        <v>889</v>
      </c>
      <c r="G40" s="199">
        <f t="shared" si="7"/>
        <v>0.11823899371069183</v>
      </c>
      <c r="H40" s="276"/>
      <c r="I40" s="245"/>
      <c r="J40" s="250"/>
      <c r="K40" s="351">
        <v>15</v>
      </c>
      <c r="L40" s="245">
        <v>5</v>
      </c>
      <c r="M40" s="218">
        <f t="shared" si="6"/>
        <v>-0.6666666666666666</v>
      </c>
      <c r="N40" s="252">
        <f t="shared" si="3"/>
        <v>3704</v>
      </c>
      <c r="O40" s="249">
        <f t="shared" si="4"/>
        <v>3748</v>
      </c>
      <c r="P40" s="250">
        <f t="shared" si="0"/>
        <v>0.011879049676025918</v>
      </c>
    </row>
    <row r="41" spans="1:16" ht="12">
      <c r="A41" s="144" t="s">
        <v>57</v>
      </c>
      <c r="B41" s="117">
        <v>1100</v>
      </c>
      <c r="C41" s="249">
        <v>1200</v>
      </c>
      <c r="D41" s="279">
        <f t="shared" si="1"/>
        <v>0.09090909090909091</v>
      </c>
      <c r="E41" s="378">
        <v>373</v>
      </c>
      <c r="F41" s="254">
        <v>497</v>
      </c>
      <c r="G41" s="199">
        <f t="shared" si="7"/>
        <v>0.3324396782841823</v>
      </c>
      <c r="H41" s="276">
        <v>30</v>
      </c>
      <c r="I41" s="245">
        <v>29</v>
      </c>
      <c r="J41" s="279">
        <f>(I41-H41)/H41</f>
        <v>-0.03333333333333333</v>
      </c>
      <c r="K41" s="351">
        <v>6</v>
      </c>
      <c r="L41" s="245">
        <v>27</v>
      </c>
      <c r="M41" s="218">
        <f t="shared" si="6"/>
        <v>3.5</v>
      </c>
      <c r="N41" s="252">
        <f t="shared" si="3"/>
        <v>1509</v>
      </c>
      <c r="O41" s="249">
        <f t="shared" si="4"/>
        <v>1753</v>
      </c>
      <c r="P41" s="250">
        <f t="shared" si="0"/>
        <v>0.16169648774022533</v>
      </c>
    </row>
    <row r="42" spans="1:16" ht="12">
      <c r="A42" s="144" t="s">
        <v>56</v>
      </c>
      <c r="B42" s="117">
        <v>1148</v>
      </c>
      <c r="C42" s="249">
        <v>1133</v>
      </c>
      <c r="D42" s="279">
        <f t="shared" si="1"/>
        <v>-0.013066202090592335</v>
      </c>
      <c r="E42" s="378">
        <v>472</v>
      </c>
      <c r="F42" s="254">
        <v>297</v>
      </c>
      <c r="G42" s="199">
        <f t="shared" si="7"/>
        <v>-0.3707627118644068</v>
      </c>
      <c r="H42" s="276"/>
      <c r="I42" s="245"/>
      <c r="J42" s="250"/>
      <c r="K42" s="351">
        <v>12</v>
      </c>
      <c r="L42" s="245">
        <v>7</v>
      </c>
      <c r="M42" s="218">
        <f t="shared" si="6"/>
        <v>-0.4166666666666667</v>
      </c>
      <c r="N42" s="252">
        <f t="shared" si="3"/>
        <v>1632</v>
      </c>
      <c r="O42" s="249">
        <f t="shared" si="4"/>
        <v>1437</v>
      </c>
      <c r="P42" s="250">
        <f t="shared" si="0"/>
        <v>-0.11948529411764706</v>
      </c>
    </row>
    <row r="43" spans="1:16" ht="12">
      <c r="A43" s="144" t="s">
        <v>58</v>
      </c>
      <c r="B43" s="117">
        <v>1219</v>
      </c>
      <c r="C43" s="249">
        <v>1334</v>
      </c>
      <c r="D43" s="279">
        <f t="shared" si="1"/>
        <v>0.09433962264150944</v>
      </c>
      <c r="E43" s="378">
        <v>1331</v>
      </c>
      <c r="F43" s="254">
        <v>1503</v>
      </c>
      <c r="G43" s="199">
        <f t="shared" si="7"/>
        <v>0.12922614575507138</v>
      </c>
      <c r="H43" s="276">
        <v>141</v>
      </c>
      <c r="I43" s="245">
        <v>96</v>
      </c>
      <c r="J43" s="279">
        <f>(I43-H43)/H43</f>
        <v>-0.3191489361702128</v>
      </c>
      <c r="K43" s="351">
        <v>506</v>
      </c>
      <c r="L43" s="245">
        <v>585</v>
      </c>
      <c r="M43" s="218">
        <f t="shared" si="6"/>
        <v>0.15612648221343872</v>
      </c>
      <c r="N43" s="252">
        <f t="shared" si="3"/>
        <v>3197</v>
      </c>
      <c r="O43" s="249">
        <f t="shared" si="4"/>
        <v>3518</v>
      </c>
      <c r="P43" s="250">
        <f t="shared" si="0"/>
        <v>0.10040663121676571</v>
      </c>
    </row>
    <row r="44" spans="1:16" ht="12">
      <c r="A44" s="144" t="s">
        <v>108</v>
      </c>
      <c r="B44" s="276">
        <v>204</v>
      </c>
      <c r="C44" s="249">
        <v>200</v>
      </c>
      <c r="D44" s="279">
        <f t="shared" si="1"/>
        <v>-0.0196078431372549</v>
      </c>
      <c r="E44" s="253"/>
      <c r="F44" s="249"/>
      <c r="G44" s="199"/>
      <c r="H44" s="299"/>
      <c r="I44" s="245"/>
      <c r="J44" s="250"/>
      <c r="K44" s="253"/>
      <c r="L44" s="245">
        <v>12</v>
      </c>
      <c r="M44" s="199"/>
      <c r="N44" s="252">
        <f t="shared" si="3"/>
        <v>204</v>
      </c>
      <c r="O44" s="249">
        <f t="shared" si="4"/>
        <v>212</v>
      </c>
      <c r="P44" s="250">
        <f t="shared" si="0"/>
        <v>0.0392156862745098</v>
      </c>
    </row>
    <row r="45" spans="1:16" ht="12">
      <c r="A45" s="171" t="s">
        <v>59</v>
      </c>
      <c r="B45" s="390">
        <f>SUM(B9:B44)</f>
        <v>65511</v>
      </c>
      <c r="C45" s="391">
        <f>SUM(C9:C44)</f>
        <v>68689</v>
      </c>
      <c r="D45" s="392">
        <f t="shared" si="1"/>
        <v>0.04851093709453374</v>
      </c>
      <c r="E45" s="393">
        <f>SUM(E9:E44)</f>
        <v>17237</v>
      </c>
      <c r="F45" s="391">
        <f>SUM(F9:F44)</f>
        <v>17437</v>
      </c>
      <c r="G45" s="394">
        <f>(F45-E45)/E45</f>
        <v>0.011602947148575737</v>
      </c>
      <c r="H45" s="395">
        <f>SUM(H9:H44)</f>
        <v>868</v>
      </c>
      <c r="I45" s="396">
        <f>SUM(I9:I44)</f>
        <v>776</v>
      </c>
      <c r="J45" s="392">
        <f>(I45-H45)/H45</f>
        <v>-0.10599078341013825</v>
      </c>
      <c r="K45" s="393">
        <f>SUM(K9:K44)</f>
        <v>3706</v>
      </c>
      <c r="L45" s="391">
        <f>SUM(L9:L44)</f>
        <v>3188</v>
      </c>
      <c r="M45" s="394">
        <f>(L45-K45)/K45</f>
        <v>-0.1397733405288721</v>
      </c>
      <c r="N45" s="390">
        <f>SUM(N9:N44)</f>
        <v>87322</v>
      </c>
      <c r="O45" s="391">
        <f>SUM(O9:O44)</f>
        <v>90090</v>
      </c>
      <c r="P45" s="397">
        <f t="shared" si="0"/>
        <v>0.03169877006939832</v>
      </c>
    </row>
    <row r="46" spans="1:16" ht="12">
      <c r="A46" s="406" t="s">
        <v>8</v>
      </c>
      <c r="B46" s="390">
        <v>1190</v>
      </c>
      <c r="C46" s="391">
        <v>532</v>
      </c>
      <c r="D46" s="392">
        <f>(C46-B46)/B46</f>
        <v>-0.5529411764705883</v>
      </c>
      <c r="E46" s="393"/>
      <c r="F46" s="391"/>
      <c r="G46" s="394"/>
      <c r="H46" s="395"/>
      <c r="I46" s="396"/>
      <c r="J46" s="392"/>
      <c r="K46" s="393">
        <v>19</v>
      </c>
      <c r="L46" s="391">
        <v>48</v>
      </c>
      <c r="M46" s="394">
        <f>(L46-K46)/K46</f>
        <v>1.5263157894736843</v>
      </c>
      <c r="N46" s="390">
        <f>SUM(B46+E46+H46+K46)</f>
        <v>1209</v>
      </c>
      <c r="O46" s="391">
        <f>SUM(C46+F46+I46+L46)</f>
        <v>580</v>
      </c>
      <c r="P46" s="397">
        <f>(O46-N46)/N46</f>
        <v>-0.5202646815550042</v>
      </c>
    </row>
    <row r="47" spans="1:16" ht="12">
      <c r="A47" s="243" t="s">
        <v>60</v>
      </c>
      <c r="B47" s="244"/>
      <c r="C47" s="249"/>
      <c r="D47" s="246"/>
      <c r="E47" s="247"/>
      <c r="F47" s="245"/>
      <c r="G47" s="248"/>
      <c r="H47" s="244"/>
      <c r="I47" s="245"/>
      <c r="J47" s="246"/>
      <c r="K47" s="247"/>
      <c r="L47" s="245"/>
      <c r="M47" s="248"/>
      <c r="N47" s="252"/>
      <c r="O47" s="245"/>
      <c r="P47" s="246"/>
    </row>
    <row r="48" spans="1:16" ht="12">
      <c r="A48" s="144" t="s">
        <v>61</v>
      </c>
      <c r="B48" s="117">
        <v>1763</v>
      </c>
      <c r="C48" s="249">
        <v>1844</v>
      </c>
      <c r="D48" s="279">
        <f t="shared" si="1"/>
        <v>0.04594441293250142</v>
      </c>
      <c r="E48" s="378">
        <v>1862</v>
      </c>
      <c r="F48" s="254">
        <v>1589</v>
      </c>
      <c r="G48" s="260">
        <f aca="true" t="shared" si="8" ref="G48:G62">(F48-E48)/E48</f>
        <v>-0.14661654135338345</v>
      </c>
      <c r="H48" s="276">
        <v>302</v>
      </c>
      <c r="I48" s="259">
        <v>230</v>
      </c>
      <c r="J48" s="279">
        <f>(I48-H48)/H48</f>
        <v>-0.23841059602649006</v>
      </c>
      <c r="K48" s="351">
        <v>37</v>
      </c>
      <c r="L48" s="245">
        <v>51</v>
      </c>
      <c r="M48" s="218">
        <f>(L48-K48)/K48</f>
        <v>0.3783783783783784</v>
      </c>
      <c r="N48" s="252">
        <f aca="true" t="shared" si="9" ref="N48:N61">SUM(B48+E48+H48+K48)</f>
        <v>3964</v>
      </c>
      <c r="O48" s="249">
        <f>SUM(C48+F48+I48+L48)</f>
        <v>3714</v>
      </c>
      <c r="P48" s="258">
        <f aca="true" t="shared" si="10" ref="P48:P62">(O48-N48)/N48</f>
        <v>-0.06306760847628658</v>
      </c>
    </row>
    <row r="49" spans="1:16" ht="12">
      <c r="A49" s="144" t="s">
        <v>5</v>
      </c>
      <c r="B49" s="117">
        <v>110</v>
      </c>
      <c r="C49" s="249">
        <v>116</v>
      </c>
      <c r="D49" s="279">
        <f t="shared" si="1"/>
        <v>0.05454545454545454</v>
      </c>
      <c r="E49" s="253"/>
      <c r="F49" s="254"/>
      <c r="G49" s="260"/>
      <c r="H49" s="276"/>
      <c r="I49" s="259"/>
      <c r="J49" s="258"/>
      <c r="K49" s="251"/>
      <c r="L49" s="245"/>
      <c r="M49" s="260"/>
      <c r="N49" s="252">
        <f t="shared" si="9"/>
        <v>110</v>
      </c>
      <c r="O49" s="249">
        <f>SUM(C49+F49+I49+L49)</f>
        <v>116</v>
      </c>
      <c r="P49" s="258">
        <f t="shared" si="10"/>
        <v>0.05454545454545454</v>
      </c>
    </row>
    <row r="50" spans="1:16" ht="12">
      <c r="A50" s="144" t="s">
        <v>62</v>
      </c>
      <c r="B50" s="117">
        <v>84</v>
      </c>
      <c r="C50" s="249">
        <v>87</v>
      </c>
      <c r="D50" s="279">
        <f t="shared" si="1"/>
        <v>0.03571428571428571</v>
      </c>
      <c r="E50" s="378">
        <v>96</v>
      </c>
      <c r="F50" s="254">
        <v>36</v>
      </c>
      <c r="G50" s="260">
        <f t="shared" si="8"/>
        <v>-0.625</v>
      </c>
      <c r="H50" s="276"/>
      <c r="I50" s="259"/>
      <c r="J50" s="258"/>
      <c r="K50" s="251"/>
      <c r="L50" s="245"/>
      <c r="M50" s="260"/>
      <c r="N50" s="252">
        <f t="shared" si="9"/>
        <v>180</v>
      </c>
      <c r="O50" s="249">
        <f aca="true" t="shared" si="11" ref="O50:O61">SUM(C50+F50+I50+L50)</f>
        <v>123</v>
      </c>
      <c r="P50" s="258">
        <f t="shared" si="10"/>
        <v>-0.31666666666666665</v>
      </c>
    </row>
    <row r="51" spans="1:16" ht="12">
      <c r="A51" s="144" t="s">
        <v>63</v>
      </c>
      <c r="B51" s="117">
        <v>1155</v>
      </c>
      <c r="C51" s="249">
        <v>1177</v>
      </c>
      <c r="D51" s="279">
        <f t="shared" si="1"/>
        <v>0.01904761904761905</v>
      </c>
      <c r="E51" s="378">
        <v>3711</v>
      </c>
      <c r="F51" s="254">
        <v>2857</v>
      </c>
      <c r="G51" s="260">
        <f t="shared" si="8"/>
        <v>-0.2301266504985179</v>
      </c>
      <c r="H51" s="276"/>
      <c r="I51" s="259"/>
      <c r="J51" s="258"/>
      <c r="K51" s="351">
        <v>130</v>
      </c>
      <c r="L51" s="245">
        <v>143</v>
      </c>
      <c r="M51" s="218">
        <f aca="true" t="shared" si="12" ref="M51:M60">(L51-K51)/K51</f>
        <v>0.1</v>
      </c>
      <c r="N51" s="252">
        <f t="shared" si="9"/>
        <v>4996</v>
      </c>
      <c r="O51" s="249">
        <f t="shared" si="11"/>
        <v>4177</v>
      </c>
      <c r="P51" s="258">
        <f t="shared" si="10"/>
        <v>-0.16393114491593275</v>
      </c>
    </row>
    <row r="52" spans="1:16" ht="12">
      <c r="A52" s="144" t="s">
        <v>64</v>
      </c>
      <c r="B52" s="117">
        <v>1076</v>
      </c>
      <c r="C52" s="249">
        <v>964</v>
      </c>
      <c r="D52" s="279">
        <f t="shared" si="1"/>
        <v>-0.10408921933085502</v>
      </c>
      <c r="E52" s="378">
        <v>24</v>
      </c>
      <c r="F52" s="254">
        <v>1142</v>
      </c>
      <c r="G52" s="260">
        <f t="shared" si="8"/>
        <v>46.583333333333336</v>
      </c>
      <c r="H52" s="276">
        <v>222</v>
      </c>
      <c r="I52" s="259">
        <v>230</v>
      </c>
      <c r="J52" s="279">
        <f>(I52-H52)/H52</f>
        <v>0.036036036036036036</v>
      </c>
      <c r="K52" s="351">
        <v>30</v>
      </c>
      <c r="L52" s="245">
        <v>31</v>
      </c>
      <c r="M52" s="218">
        <f t="shared" si="12"/>
        <v>0.03333333333333333</v>
      </c>
      <c r="N52" s="252">
        <f t="shared" si="9"/>
        <v>1352</v>
      </c>
      <c r="O52" s="249">
        <f t="shared" si="11"/>
        <v>2367</v>
      </c>
      <c r="P52" s="258">
        <f t="shared" si="10"/>
        <v>0.7507396449704142</v>
      </c>
    </row>
    <row r="53" spans="1:16" ht="12">
      <c r="A53" s="144" t="s">
        <v>65</v>
      </c>
      <c r="B53" s="117">
        <v>678</v>
      </c>
      <c r="C53" s="249">
        <v>699</v>
      </c>
      <c r="D53" s="279">
        <f t="shared" si="1"/>
        <v>0.030973451327433628</v>
      </c>
      <c r="E53" s="378">
        <v>906</v>
      </c>
      <c r="F53" s="254">
        <v>168</v>
      </c>
      <c r="G53" s="260">
        <f t="shared" si="8"/>
        <v>-0.8145695364238411</v>
      </c>
      <c r="H53" s="276">
        <v>177</v>
      </c>
      <c r="I53" s="259">
        <v>168</v>
      </c>
      <c r="J53" s="279">
        <f>(I53-H53)/H53</f>
        <v>-0.05084745762711865</v>
      </c>
      <c r="K53" s="351">
        <v>73</v>
      </c>
      <c r="L53" s="245">
        <v>12</v>
      </c>
      <c r="M53" s="218">
        <f t="shared" si="12"/>
        <v>-0.8356164383561644</v>
      </c>
      <c r="N53" s="252">
        <f t="shared" si="9"/>
        <v>1834</v>
      </c>
      <c r="O53" s="249">
        <f t="shared" si="11"/>
        <v>1047</v>
      </c>
      <c r="P53" s="258">
        <f t="shared" si="10"/>
        <v>-0.4291166848418757</v>
      </c>
    </row>
    <row r="54" spans="1:16" ht="12">
      <c r="A54" s="144" t="s">
        <v>66</v>
      </c>
      <c r="B54" s="117"/>
      <c r="C54" s="249"/>
      <c r="D54" s="279"/>
      <c r="E54" s="378">
        <v>151</v>
      </c>
      <c r="F54" s="254">
        <v>210</v>
      </c>
      <c r="G54" s="260">
        <f t="shared" si="8"/>
        <v>0.39072847682119205</v>
      </c>
      <c r="H54" s="276"/>
      <c r="I54" s="259"/>
      <c r="J54" s="258"/>
      <c r="K54" s="351">
        <v>77</v>
      </c>
      <c r="L54" s="245">
        <v>9</v>
      </c>
      <c r="M54" s="218">
        <f t="shared" si="12"/>
        <v>-0.8831168831168831</v>
      </c>
      <c r="N54" s="252">
        <f t="shared" si="9"/>
        <v>228</v>
      </c>
      <c r="O54" s="249">
        <f t="shared" si="11"/>
        <v>219</v>
      </c>
      <c r="P54" s="258">
        <f t="shared" si="10"/>
        <v>-0.039473684210526314</v>
      </c>
    </row>
    <row r="55" spans="1:16" ht="12">
      <c r="A55" s="144" t="s">
        <v>67</v>
      </c>
      <c r="B55" s="117">
        <v>1099</v>
      </c>
      <c r="C55" s="249">
        <v>1122</v>
      </c>
      <c r="D55" s="279">
        <f t="shared" si="1"/>
        <v>0.020928116469517744</v>
      </c>
      <c r="E55" s="378">
        <v>249</v>
      </c>
      <c r="F55" s="254">
        <v>1391</v>
      </c>
      <c r="G55" s="260">
        <f t="shared" si="8"/>
        <v>4.586345381526105</v>
      </c>
      <c r="H55" s="276">
        <v>99</v>
      </c>
      <c r="I55" s="259">
        <v>111</v>
      </c>
      <c r="J55" s="279">
        <f aca="true" t="shared" si="13" ref="J55:J61">(I55-H55)/H55</f>
        <v>0.12121212121212122</v>
      </c>
      <c r="K55" s="351"/>
      <c r="L55" s="245">
        <v>153</v>
      </c>
      <c r="M55" s="218"/>
      <c r="N55" s="252">
        <f t="shared" si="9"/>
        <v>1447</v>
      </c>
      <c r="O55" s="249">
        <f t="shared" si="11"/>
        <v>2777</v>
      </c>
      <c r="P55" s="258">
        <f t="shared" si="10"/>
        <v>0.9191430545957153</v>
      </c>
    </row>
    <row r="56" spans="1:16" ht="12">
      <c r="A56" s="144" t="s">
        <v>147</v>
      </c>
      <c r="B56" s="252"/>
      <c r="C56" s="249"/>
      <c r="D56" s="279"/>
      <c r="E56" s="378">
        <v>1227</v>
      </c>
      <c r="F56" s="254">
        <v>4</v>
      </c>
      <c r="G56" s="260">
        <f t="shared" si="8"/>
        <v>-0.9967400162999185</v>
      </c>
      <c r="H56" s="276"/>
      <c r="I56" s="259"/>
      <c r="J56" s="279"/>
      <c r="K56" s="251"/>
      <c r="L56" s="245"/>
      <c r="M56" s="218"/>
      <c r="N56" s="252">
        <f t="shared" si="9"/>
        <v>1227</v>
      </c>
      <c r="O56" s="249">
        <f t="shared" si="11"/>
        <v>4</v>
      </c>
      <c r="P56" s="258">
        <f t="shared" si="10"/>
        <v>-0.9967400162999185</v>
      </c>
    </row>
    <row r="57" spans="1:16" ht="12">
      <c r="A57" s="144" t="s">
        <v>140</v>
      </c>
      <c r="B57" s="117">
        <v>93</v>
      </c>
      <c r="C57" s="249">
        <v>199</v>
      </c>
      <c r="D57" s="279">
        <f t="shared" si="1"/>
        <v>1.1397849462365592</v>
      </c>
      <c r="E57" s="378">
        <v>904</v>
      </c>
      <c r="F57" s="254">
        <v>751</v>
      </c>
      <c r="G57" s="260">
        <f t="shared" si="8"/>
        <v>-0.16924778761061948</v>
      </c>
      <c r="H57" s="276">
        <v>179</v>
      </c>
      <c r="I57" s="259">
        <v>218</v>
      </c>
      <c r="J57" s="279">
        <f t="shared" si="13"/>
        <v>0.21787709497206703</v>
      </c>
      <c r="K57" s="351">
        <v>7</v>
      </c>
      <c r="L57" s="245">
        <v>4</v>
      </c>
      <c r="M57" s="218">
        <f t="shared" si="12"/>
        <v>-0.42857142857142855</v>
      </c>
      <c r="N57" s="252">
        <f t="shared" si="9"/>
        <v>1183</v>
      </c>
      <c r="O57" s="249">
        <f t="shared" si="11"/>
        <v>1172</v>
      </c>
      <c r="P57" s="258">
        <f t="shared" si="10"/>
        <v>-0.009298393913778529</v>
      </c>
    </row>
    <row r="58" spans="1:16" ht="12">
      <c r="A58" s="144" t="s">
        <v>68</v>
      </c>
      <c r="B58" s="117">
        <v>1242</v>
      </c>
      <c r="C58" s="249">
        <v>1337</v>
      </c>
      <c r="D58" s="279">
        <f t="shared" si="1"/>
        <v>0.07648953301127215</v>
      </c>
      <c r="E58" s="378">
        <v>1101</v>
      </c>
      <c r="F58" s="254">
        <v>1400</v>
      </c>
      <c r="G58" s="260">
        <f t="shared" si="8"/>
        <v>0.27157129881925524</v>
      </c>
      <c r="H58" s="276">
        <v>298</v>
      </c>
      <c r="I58" s="259">
        <v>288</v>
      </c>
      <c r="J58" s="279">
        <f t="shared" si="13"/>
        <v>-0.03355704697986577</v>
      </c>
      <c r="K58" s="351">
        <v>37</v>
      </c>
      <c r="L58" s="245">
        <v>43</v>
      </c>
      <c r="M58" s="218">
        <f t="shared" si="12"/>
        <v>0.16216216216216217</v>
      </c>
      <c r="N58" s="252">
        <f t="shared" si="9"/>
        <v>2678</v>
      </c>
      <c r="O58" s="249">
        <f t="shared" si="11"/>
        <v>3068</v>
      </c>
      <c r="P58" s="258">
        <f t="shared" si="10"/>
        <v>0.14563106796116504</v>
      </c>
    </row>
    <row r="59" spans="1:16" ht="12">
      <c r="A59" s="144" t="s">
        <v>69</v>
      </c>
      <c r="B59" s="117">
        <v>1155</v>
      </c>
      <c r="C59" s="249">
        <v>1260</v>
      </c>
      <c r="D59" s="279">
        <f t="shared" si="1"/>
        <v>0.09090909090909091</v>
      </c>
      <c r="E59" s="378">
        <v>1759</v>
      </c>
      <c r="F59" s="254">
        <v>1500</v>
      </c>
      <c r="G59" s="260">
        <f t="shared" si="8"/>
        <v>-0.14724275156338829</v>
      </c>
      <c r="H59" s="276">
        <v>321</v>
      </c>
      <c r="I59" s="259">
        <v>354</v>
      </c>
      <c r="J59" s="279">
        <f t="shared" si="13"/>
        <v>0.102803738317757</v>
      </c>
      <c r="K59" s="351">
        <v>37</v>
      </c>
      <c r="L59" s="245">
        <v>14</v>
      </c>
      <c r="M59" s="218">
        <f t="shared" si="12"/>
        <v>-0.6216216216216216</v>
      </c>
      <c r="N59" s="252">
        <f t="shared" si="9"/>
        <v>3272</v>
      </c>
      <c r="O59" s="249">
        <f t="shared" si="11"/>
        <v>3128</v>
      </c>
      <c r="P59" s="258">
        <f t="shared" si="10"/>
        <v>-0.044009779951100246</v>
      </c>
    </row>
    <row r="60" spans="1:16" ht="12">
      <c r="A60" s="144" t="s">
        <v>70</v>
      </c>
      <c r="B60" s="117">
        <v>1300</v>
      </c>
      <c r="C60" s="249">
        <v>1348</v>
      </c>
      <c r="D60" s="279">
        <f t="shared" si="1"/>
        <v>0.036923076923076927</v>
      </c>
      <c r="E60" s="378">
        <v>861</v>
      </c>
      <c r="F60" s="254">
        <v>920</v>
      </c>
      <c r="G60" s="260">
        <f t="shared" si="8"/>
        <v>0.06852497096399536</v>
      </c>
      <c r="H60" s="276"/>
      <c r="I60" s="259">
        <v>147</v>
      </c>
      <c r="J60" s="279"/>
      <c r="K60" s="351">
        <v>12</v>
      </c>
      <c r="L60" s="245">
        <v>76</v>
      </c>
      <c r="M60" s="218">
        <f t="shared" si="12"/>
        <v>5.333333333333333</v>
      </c>
      <c r="N60" s="252">
        <f t="shared" si="9"/>
        <v>2173</v>
      </c>
      <c r="O60" s="249">
        <f t="shared" si="11"/>
        <v>2491</v>
      </c>
      <c r="P60" s="258">
        <f t="shared" si="10"/>
        <v>0.14634146341463414</v>
      </c>
    </row>
    <row r="61" spans="1:16" ht="12">
      <c r="A61" s="144" t="s">
        <v>107</v>
      </c>
      <c r="B61" s="252"/>
      <c r="C61" s="249"/>
      <c r="D61" s="279"/>
      <c r="E61" s="253"/>
      <c r="F61" s="254"/>
      <c r="G61" s="260"/>
      <c r="H61" s="276">
        <v>72</v>
      </c>
      <c r="I61" s="259">
        <v>108</v>
      </c>
      <c r="J61" s="279">
        <f t="shared" si="13"/>
        <v>0.5</v>
      </c>
      <c r="K61" s="351"/>
      <c r="L61" s="245"/>
      <c r="M61" s="260"/>
      <c r="N61" s="252">
        <f t="shared" si="9"/>
        <v>72</v>
      </c>
      <c r="O61" s="249">
        <f t="shared" si="11"/>
        <v>108</v>
      </c>
      <c r="P61" s="258">
        <f t="shared" si="10"/>
        <v>0.5</v>
      </c>
    </row>
    <row r="62" spans="1:16" ht="12">
      <c r="A62" s="171" t="s">
        <v>71</v>
      </c>
      <c r="B62" s="390">
        <f>SUM(B48:B60)</f>
        <v>9755</v>
      </c>
      <c r="C62" s="391">
        <f>SUM(C48:C60)</f>
        <v>10153</v>
      </c>
      <c r="D62" s="392">
        <f t="shared" si="1"/>
        <v>0.040799589953869814</v>
      </c>
      <c r="E62" s="393">
        <f>SUM(E48:E61)</f>
        <v>12851</v>
      </c>
      <c r="F62" s="391">
        <f>SUM(F48:F61)</f>
        <v>11968</v>
      </c>
      <c r="G62" s="394">
        <f t="shared" si="8"/>
        <v>-0.06871060617850751</v>
      </c>
      <c r="H62" s="395">
        <f>SUM(H48:H61)</f>
        <v>1670</v>
      </c>
      <c r="I62" s="412">
        <f>SUM(I48:I61)</f>
        <v>1854</v>
      </c>
      <c r="J62" s="392">
        <f>(I62-H62)/H62</f>
        <v>0.11017964071856287</v>
      </c>
      <c r="K62" s="393">
        <f>SUM(K48:K61)</f>
        <v>440</v>
      </c>
      <c r="L62" s="391">
        <f>SUM(L48:L61)</f>
        <v>536</v>
      </c>
      <c r="M62" s="394">
        <f>(L62-K62)/K62</f>
        <v>0.21818181818181817</v>
      </c>
      <c r="N62" s="390">
        <f>SUM(N48:N61)</f>
        <v>24716</v>
      </c>
      <c r="O62" s="391">
        <f>SUM(O48:O61)</f>
        <v>24511</v>
      </c>
      <c r="P62" s="397">
        <f t="shared" si="10"/>
        <v>-0.008294222366078654</v>
      </c>
    </row>
    <row r="63" spans="1:16" ht="6" customHeight="1">
      <c r="A63" s="290"/>
      <c r="B63" s="244"/>
      <c r="C63" s="249"/>
      <c r="D63" s="246"/>
      <c r="E63" s="247"/>
      <c r="F63" s="245"/>
      <c r="G63" s="248"/>
      <c r="H63" s="244"/>
      <c r="I63" s="259"/>
      <c r="J63" s="246"/>
      <c r="K63" s="247"/>
      <c r="L63" s="245"/>
      <c r="M63" s="248"/>
      <c r="N63" s="244"/>
      <c r="O63" s="245"/>
      <c r="P63" s="246"/>
    </row>
    <row r="64" spans="1:16" ht="12">
      <c r="A64" s="243" t="s">
        <v>72</v>
      </c>
      <c r="B64" s="244"/>
      <c r="C64" s="249"/>
      <c r="D64" s="246"/>
      <c r="E64" s="247"/>
      <c r="F64" s="245"/>
      <c r="G64" s="248"/>
      <c r="H64" s="244"/>
      <c r="I64" s="245"/>
      <c r="J64" s="246"/>
      <c r="K64" s="247"/>
      <c r="L64" s="245"/>
      <c r="M64" s="248"/>
      <c r="N64" s="244"/>
      <c r="O64" s="245"/>
      <c r="P64" s="246"/>
    </row>
    <row r="65" spans="1:16" s="379" customFormat="1" ht="12">
      <c r="A65" s="144" t="s">
        <v>130</v>
      </c>
      <c r="B65" s="261"/>
      <c r="C65" s="262"/>
      <c r="D65" s="279"/>
      <c r="E65" s="351">
        <v>283</v>
      </c>
      <c r="F65" s="263">
        <v>256</v>
      </c>
      <c r="G65" s="260">
        <f aca="true" t="shared" si="14" ref="G65:G82">(F65-E65)/E65</f>
        <v>-0.09540636042402827</v>
      </c>
      <c r="H65" s="261"/>
      <c r="I65" s="265"/>
      <c r="J65" s="267"/>
      <c r="K65" s="264"/>
      <c r="L65" s="245"/>
      <c r="M65" s="266"/>
      <c r="N65" s="252">
        <f aca="true" t="shared" si="15" ref="N65:O82">SUM(B65+E65+H65+K65)</f>
        <v>283</v>
      </c>
      <c r="O65" s="249">
        <f t="shared" si="15"/>
        <v>256</v>
      </c>
      <c r="P65" s="258">
        <f aca="true" t="shared" si="16" ref="P65:P82">(O65-N65)/N65</f>
        <v>-0.09540636042402827</v>
      </c>
    </row>
    <row r="66" spans="1:16" ht="12">
      <c r="A66" s="144" t="s">
        <v>73</v>
      </c>
      <c r="B66" s="276">
        <v>141</v>
      </c>
      <c r="C66" s="249">
        <v>126</v>
      </c>
      <c r="D66" s="279">
        <f aca="true" t="shared" si="17" ref="D66:D83">(C66-B66)/B66</f>
        <v>-0.10638297872340426</v>
      </c>
      <c r="E66" s="253"/>
      <c r="F66" s="245"/>
      <c r="G66" s="260"/>
      <c r="H66" s="244"/>
      <c r="I66" s="245"/>
      <c r="J66" s="246"/>
      <c r="K66" s="351">
        <v>7</v>
      </c>
      <c r="L66" s="245">
        <v>14</v>
      </c>
      <c r="M66" s="218">
        <f aca="true" t="shared" si="18" ref="M66:M82">(L66-K66)/K66</f>
        <v>1</v>
      </c>
      <c r="N66" s="252">
        <f t="shared" si="15"/>
        <v>148</v>
      </c>
      <c r="O66" s="249">
        <f t="shared" si="15"/>
        <v>140</v>
      </c>
      <c r="P66" s="258">
        <f t="shared" si="16"/>
        <v>-0.05405405405405406</v>
      </c>
    </row>
    <row r="67" spans="1:16" ht="12">
      <c r="A67" s="144" t="s">
        <v>74</v>
      </c>
      <c r="B67" s="276">
        <v>225</v>
      </c>
      <c r="C67" s="249">
        <v>219</v>
      </c>
      <c r="D67" s="279">
        <f t="shared" si="17"/>
        <v>-0.02666666666666667</v>
      </c>
      <c r="E67" s="351">
        <v>950</v>
      </c>
      <c r="F67" s="254">
        <v>1315</v>
      </c>
      <c r="G67" s="260">
        <f t="shared" si="14"/>
        <v>0.38421052631578945</v>
      </c>
      <c r="H67" s="244"/>
      <c r="I67" s="245"/>
      <c r="J67" s="246"/>
      <c r="K67" s="247"/>
      <c r="L67" s="245"/>
      <c r="M67" s="218"/>
      <c r="N67" s="252">
        <f t="shared" si="15"/>
        <v>1175</v>
      </c>
      <c r="O67" s="249">
        <f t="shared" si="15"/>
        <v>1534</v>
      </c>
      <c r="P67" s="258">
        <f t="shared" si="16"/>
        <v>0.30553191489361703</v>
      </c>
    </row>
    <row r="68" spans="1:16" ht="12">
      <c r="A68" s="144" t="s">
        <v>75</v>
      </c>
      <c r="B68" s="117"/>
      <c r="C68" s="249"/>
      <c r="D68" s="279"/>
      <c r="E68" s="253"/>
      <c r="F68" s="245"/>
      <c r="G68" s="260"/>
      <c r="H68" s="276">
        <v>4</v>
      </c>
      <c r="I68" s="245">
        <v>15</v>
      </c>
      <c r="J68" s="258">
        <f>(I68-H68)/H68</f>
        <v>2.75</v>
      </c>
      <c r="K68" s="351">
        <v>2</v>
      </c>
      <c r="L68" s="268">
        <v>4</v>
      </c>
      <c r="M68" s="218">
        <f t="shared" si="18"/>
        <v>1</v>
      </c>
      <c r="N68" s="252">
        <f t="shared" si="15"/>
        <v>6</v>
      </c>
      <c r="O68" s="249">
        <f t="shared" si="15"/>
        <v>19</v>
      </c>
      <c r="P68" s="258">
        <f t="shared" si="16"/>
        <v>2.1666666666666665</v>
      </c>
    </row>
    <row r="69" spans="1:16" ht="12">
      <c r="A69" s="144" t="s">
        <v>141</v>
      </c>
      <c r="B69" s="117">
        <v>1325</v>
      </c>
      <c r="C69" s="249">
        <v>1435</v>
      </c>
      <c r="D69" s="279">
        <f t="shared" si="17"/>
        <v>0.0830188679245283</v>
      </c>
      <c r="E69" s="253">
        <v>2686</v>
      </c>
      <c r="F69" s="254">
        <v>2865</v>
      </c>
      <c r="G69" s="260">
        <f t="shared" si="14"/>
        <v>0.06664184661206254</v>
      </c>
      <c r="H69" s="244"/>
      <c r="I69" s="268"/>
      <c r="J69" s="258"/>
      <c r="K69" s="247">
        <v>156</v>
      </c>
      <c r="L69" s="268">
        <v>62</v>
      </c>
      <c r="M69" s="218">
        <f t="shared" si="18"/>
        <v>-0.6025641025641025</v>
      </c>
      <c r="N69" s="252">
        <f t="shared" si="15"/>
        <v>4167</v>
      </c>
      <c r="O69" s="249">
        <f t="shared" si="15"/>
        <v>4362</v>
      </c>
      <c r="P69" s="258">
        <f t="shared" si="16"/>
        <v>0.04679625629949604</v>
      </c>
    </row>
    <row r="70" spans="1:16" ht="12">
      <c r="A70" s="144" t="s">
        <v>76</v>
      </c>
      <c r="B70" s="117">
        <v>306</v>
      </c>
      <c r="C70" s="249">
        <v>240</v>
      </c>
      <c r="D70" s="279">
        <f t="shared" si="17"/>
        <v>-0.21568627450980393</v>
      </c>
      <c r="E70" s="351">
        <v>622</v>
      </c>
      <c r="F70" s="245">
        <v>836</v>
      </c>
      <c r="G70" s="260">
        <f t="shared" si="14"/>
        <v>0.3440514469453376</v>
      </c>
      <c r="H70" s="244"/>
      <c r="I70" s="245"/>
      <c r="J70" s="246"/>
      <c r="K70" s="351">
        <v>24</v>
      </c>
      <c r="L70" s="245">
        <v>102</v>
      </c>
      <c r="M70" s="218">
        <f t="shared" si="18"/>
        <v>3.25</v>
      </c>
      <c r="N70" s="252">
        <f t="shared" si="15"/>
        <v>952</v>
      </c>
      <c r="O70" s="249">
        <f t="shared" si="15"/>
        <v>1178</v>
      </c>
      <c r="P70" s="258">
        <f t="shared" si="16"/>
        <v>0.23739495798319327</v>
      </c>
    </row>
    <row r="71" spans="1:16" ht="12">
      <c r="A71" s="144" t="s">
        <v>133</v>
      </c>
      <c r="B71" s="117"/>
      <c r="C71" s="249"/>
      <c r="D71" s="279"/>
      <c r="E71" s="253">
        <v>1620</v>
      </c>
      <c r="F71" s="254">
        <v>1932</v>
      </c>
      <c r="G71" s="260">
        <f t="shared" si="14"/>
        <v>0.1925925925925926</v>
      </c>
      <c r="H71" s="244">
        <v>33</v>
      </c>
      <c r="I71" s="245"/>
      <c r="J71" s="246"/>
      <c r="K71" s="351">
        <v>10</v>
      </c>
      <c r="L71" s="245">
        <v>33</v>
      </c>
      <c r="M71" s="218">
        <f t="shared" si="18"/>
        <v>2.3</v>
      </c>
      <c r="N71" s="252">
        <f t="shared" si="15"/>
        <v>1663</v>
      </c>
      <c r="O71" s="249">
        <f t="shared" si="15"/>
        <v>1965</v>
      </c>
      <c r="P71" s="258">
        <f t="shared" si="16"/>
        <v>0.18159951894167167</v>
      </c>
    </row>
    <row r="72" spans="1:16" ht="12">
      <c r="A72" s="144" t="s">
        <v>77</v>
      </c>
      <c r="B72" s="117">
        <v>571</v>
      </c>
      <c r="C72" s="249">
        <v>624</v>
      </c>
      <c r="D72" s="279">
        <f t="shared" si="17"/>
        <v>0.09281961471103327</v>
      </c>
      <c r="E72" s="351">
        <v>826</v>
      </c>
      <c r="F72" s="254">
        <v>994</v>
      </c>
      <c r="G72" s="260">
        <f t="shared" si="14"/>
        <v>0.2033898305084746</v>
      </c>
      <c r="H72" s="244"/>
      <c r="I72" s="245"/>
      <c r="J72" s="246"/>
      <c r="K72" s="247"/>
      <c r="L72" s="245"/>
      <c r="M72" s="218"/>
      <c r="N72" s="252">
        <f t="shared" si="15"/>
        <v>1397</v>
      </c>
      <c r="O72" s="249">
        <f t="shared" si="15"/>
        <v>1618</v>
      </c>
      <c r="P72" s="258">
        <f t="shared" si="16"/>
        <v>0.15819613457408732</v>
      </c>
    </row>
    <row r="73" spans="1:16" ht="12">
      <c r="A73" s="144" t="s">
        <v>78</v>
      </c>
      <c r="B73" s="117">
        <v>308</v>
      </c>
      <c r="C73" s="249">
        <v>108</v>
      </c>
      <c r="D73" s="279">
        <f t="shared" si="17"/>
        <v>-0.6493506493506493</v>
      </c>
      <c r="E73" s="351">
        <v>140</v>
      </c>
      <c r="F73" s="254">
        <v>92</v>
      </c>
      <c r="G73" s="260">
        <f t="shared" si="14"/>
        <v>-0.34285714285714286</v>
      </c>
      <c r="H73" s="244"/>
      <c r="I73" s="245"/>
      <c r="J73" s="246"/>
      <c r="K73" s="247"/>
      <c r="L73" s="245"/>
      <c r="M73" s="218"/>
      <c r="N73" s="252">
        <f t="shared" si="15"/>
        <v>448</v>
      </c>
      <c r="O73" s="249">
        <f t="shared" si="15"/>
        <v>200</v>
      </c>
      <c r="P73" s="258">
        <f t="shared" si="16"/>
        <v>-0.5535714285714286</v>
      </c>
    </row>
    <row r="74" spans="1:16" ht="12">
      <c r="A74" s="144" t="s">
        <v>148</v>
      </c>
      <c r="B74" s="252"/>
      <c r="C74" s="249"/>
      <c r="D74" s="279"/>
      <c r="E74" s="351">
        <v>324</v>
      </c>
      <c r="F74" s="254">
        <v>280</v>
      </c>
      <c r="G74" s="260">
        <f t="shared" si="14"/>
        <v>-0.13580246913580246</v>
      </c>
      <c r="H74" s="244"/>
      <c r="I74" s="245"/>
      <c r="J74" s="246"/>
      <c r="K74" s="247"/>
      <c r="L74" s="245"/>
      <c r="M74" s="218"/>
      <c r="N74" s="252">
        <f>SUM(B74+E74+H74+K74)</f>
        <v>324</v>
      </c>
      <c r="O74" s="249">
        <f>SUM(C74+F74+I74+L74)</f>
        <v>280</v>
      </c>
      <c r="P74" s="258">
        <f>(O74-N74)/N74</f>
        <v>-0.13580246913580246</v>
      </c>
    </row>
    <row r="75" spans="1:16" ht="12">
      <c r="A75" s="144" t="s">
        <v>79</v>
      </c>
      <c r="B75" s="117"/>
      <c r="C75" s="249"/>
      <c r="D75" s="279"/>
      <c r="E75" s="351">
        <v>18</v>
      </c>
      <c r="F75" s="254">
        <v>9</v>
      </c>
      <c r="G75" s="260">
        <f t="shared" si="14"/>
        <v>-0.5</v>
      </c>
      <c r="H75" s="244">
        <v>1</v>
      </c>
      <c r="I75" s="268"/>
      <c r="J75" s="258">
        <f>(I75-H75)/H75</f>
        <v>-1</v>
      </c>
      <c r="K75" s="351">
        <v>3</v>
      </c>
      <c r="L75" s="268">
        <v>124</v>
      </c>
      <c r="M75" s="218">
        <f t="shared" si="18"/>
        <v>40.333333333333336</v>
      </c>
      <c r="N75" s="252">
        <f t="shared" si="15"/>
        <v>22</v>
      </c>
      <c r="O75" s="249">
        <f t="shared" si="15"/>
        <v>133</v>
      </c>
      <c r="P75" s="258">
        <f t="shared" si="16"/>
        <v>5.045454545454546</v>
      </c>
    </row>
    <row r="76" spans="1:16" ht="12">
      <c r="A76" s="144" t="s">
        <v>80</v>
      </c>
      <c r="B76" s="117"/>
      <c r="C76" s="249"/>
      <c r="D76" s="279"/>
      <c r="E76" s="351">
        <v>236</v>
      </c>
      <c r="F76" s="254">
        <v>262</v>
      </c>
      <c r="G76" s="260">
        <f t="shared" si="14"/>
        <v>0.11016949152542373</v>
      </c>
      <c r="H76" s="244"/>
      <c r="I76" s="245"/>
      <c r="J76" s="246"/>
      <c r="K76" s="351">
        <v>153</v>
      </c>
      <c r="L76" s="268">
        <v>159</v>
      </c>
      <c r="M76" s="218">
        <f t="shared" si="18"/>
        <v>0.0392156862745098</v>
      </c>
      <c r="N76" s="252">
        <f t="shared" si="15"/>
        <v>389</v>
      </c>
      <c r="O76" s="249">
        <f t="shared" si="15"/>
        <v>421</v>
      </c>
      <c r="P76" s="258">
        <f t="shared" si="16"/>
        <v>0.08226221079691516</v>
      </c>
    </row>
    <row r="77" spans="1:16" ht="12">
      <c r="A77" s="144" t="s">
        <v>142</v>
      </c>
      <c r="B77" s="117">
        <v>84</v>
      </c>
      <c r="C77" s="249">
        <v>81</v>
      </c>
      <c r="D77" s="279">
        <f t="shared" si="17"/>
        <v>-0.03571428571428571</v>
      </c>
      <c r="E77" s="253">
        <v>1316</v>
      </c>
      <c r="F77" s="254">
        <v>1404</v>
      </c>
      <c r="G77" s="260">
        <f t="shared" si="14"/>
        <v>0.0668693009118541</v>
      </c>
      <c r="H77" s="244"/>
      <c r="I77" s="245"/>
      <c r="J77" s="246"/>
      <c r="K77" s="247"/>
      <c r="L77" s="268">
        <v>4</v>
      </c>
      <c r="M77" s="218"/>
      <c r="N77" s="252">
        <f t="shared" si="15"/>
        <v>1400</v>
      </c>
      <c r="O77" s="249">
        <f t="shared" si="15"/>
        <v>1489</v>
      </c>
      <c r="P77" s="258">
        <f t="shared" si="16"/>
        <v>0.06357142857142857</v>
      </c>
    </row>
    <row r="78" spans="1:16" ht="12">
      <c r="A78" s="144" t="s">
        <v>82</v>
      </c>
      <c r="B78" s="117"/>
      <c r="C78" s="249"/>
      <c r="D78" s="279"/>
      <c r="E78" s="351"/>
      <c r="F78" s="254"/>
      <c r="G78" s="260"/>
      <c r="H78" s="244"/>
      <c r="I78" s="245"/>
      <c r="J78" s="246"/>
      <c r="K78" s="351">
        <v>1496</v>
      </c>
      <c r="L78" s="254">
        <v>1760</v>
      </c>
      <c r="M78" s="218">
        <f t="shared" si="18"/>
        <v>0.17647058823529413</v>
      </c>
      <c r="N78" s="252">
        <f t="shared" si="15"/>
        <v>1496</v>
      </c>
      <c r="O78" s="249">
        <f t="shared" si="15"/>
        <v>1760</v>
      </c>
      <c r="P78" s="258">
        <f t="shared" si="16"/>
        <v>0.17647058823529413</v>
      </c>
    </row>
    <row r="79" spans="1:16" ht="12">
      <c r="A79" s="144" t="s">
        <v>83</v>
      </c>
      <c r="B79" s="117">
        <v>195</v>
      </c>
      <c r="C79" s="249">
        <v>216</v>
      </c>
      <c r="D79" s="279">
        <f t="shared" si="17"/>
        <v>0.1076923076923077</v>
      </c>
      <c r="E79" s="351">
        <v>394</v>
      </c>
      <c r="F79" s="254">
        <v>282</v>
      </c>
      <c r="G79" s="260">
        <f t="shared" si="14"/>
        <v>-0.28426395939086296</v>
      </c>
      <c r="H79" s="244"/>
      <c r="I79" s="245"/>
      <c r="J79" s="246"/>
      <c r="K79" s="247"/>
      <c r="L79" s="268">
        <v>2</v>
      </c>
      <c r="M79" s="218"/>
      <c r="N79" s="252">
        <f t="shared" si="15"/>
        <v>589</v>
      </c>
      <c r="O79" s="249">
        <f t="shared" si="15"/>
        <v>500</v>
      </c>
      <c r="P79" s="258">
        <f t="shared" si="16"/>
        <v>-0.15110356536502548</v>
      </c>
    </row>
    <row r="80" spans="1:16" ht="12">
      <c r="A80" s="144" t="s">
        <v>84</v>
      </c>
      <c r="B80" s="117">
        <v>60</v>
      </c>
      <c r="C80" s="249">
        <v>62</v>
      </c>
      <c r="D80" s="279">
        <f t="shared" si="17"/>
        <v>0.03333333333333333</v>
      </c>
      <c r="E80" s="351">
        <v>63</v>
      </c>
      <c r="F80" s="254">
        <v>97</v>
      </c>
      <c r="G80" s="260">
        <f t="shared" si="14"/>
        <v>0.5396825396825397</v>
      </c>
      <c r="H80" s="244"/>
      <c r="I80" s="245"/>
      <c r="J80" s="246"/>
      <c r="K80" s="351">
        <v>23</v>
      </c>
      <c r="L80" s="268">
        <v>33</v>
      </c>
      <c r="M80" s="218">
        <f t="shared" si="18"/>
        <v>0.43478260869565216</v>
      </c>
      <c r="N80" s="252">
        <f t="shared" si="15"/>
        <v>146</v>
      </c>
      <c r="O80" s="249">
        <f t="shared" si="15"/>
        <v>192</v>
      </c>
      <c r="P80" s="258">
        <f t="shared" si="16"/>
        <v>0.3150684931506849</v>
      </c>
    </row>
    <row r="81" spans="1:16" ht="12">
      <c r="A81" s="144" t="s">
        <v>85</v>
      </c>
      <c r="B81" s="117">
        <v>484</v>
      </c>
      <c r="C81" s="249">
        <v>523</v>
      </c>
      <c r="D81" s="279">
        <f t="shared" si="17"/>
        <v>0.08057851239669421</v>
      </c>
      <c r="E81" s="351">
        <v>495</v>
      </c>
      <c r="F81" s="254">
        <v>462</v>
      </c>
      <c r="G81" s="260">
        <f t="shared" si="14"/>
        <v>-0.06666666666666667</v>
      </c>
      <c r="H81" s="244"/>
      <c r="I81" s="245"/>
      <c r="J81" s="246"/>
      <c r="K81" s="351">
        <v>12</v>
      </c>
      <c r="L81" s="268"/>
      <c r="M81" s="218">
        <f t="shared" si="18"/>
        <v>-1</v>
      </c>
      <c r="N81" s="252">
        <f t="shared" si="15"/>
        <v>991</v>
      </c>
      <c r="O81" s="249">
        <f t="shared" si="15"/>
        <v>985</v>
      </c>
      <c r="P81" s="258">
        <f t="shared" si="16"/>
        <v>-0.006054490413723511</v>
      </c>
    </row>
    <row r="82" spans="1:16" ht="12">
      <c r="A82" s="144" t="s">
        <v>86</v>
      </c>
      <c r="B82" s="276">
        <v>329</v>
      </c>
      <c r="C82" s="249">
        <v>338</v>
      </c>
      <c r="D82" s="279">
        <f t="shared" si="17"/>
        <v>0.02735562310030395</v>
      </c>
      <c r="E82" s="351">
        <v>58</v>
      </c>
      <c r="F82" s="254">
        <v>66</v>
      </c>
      <c r="G82" s="260">
        <f t="shared" si="14"/>
        <v>0.13793103448275862</v>
      </c>
      <c r="H82" s="244"/>
      <c r="I82" s="245"/>
      <c r="J82" s="246"/>
      <c r="K82" s="351">
        <v>5</v>
      </c>
      <c r="L82" s="268">
        <v>5</v>
      </c>
      <c r="M82" s="218">
        <f t="shared" si="18"/>
        <v>0</v>
      </c>
      <c r="N82" s="252">
        <f t="shared" si="15"/>
        <v>392</v>
      </c>
      <c r="O82" s="249">
        <f>SUM(C82+F82+I82+L82)</f>
        <v>409</v>
      </c>
      <c r="P82" s="258">
        <f t="shared" si="16"/>
        <v>0.04336734693877551</v>
      </c>
    </row>
    <row r="83" spans="1:16" ht="12">
      <c r="A83" s="171" t="s">
        <v>87</v>
      </c>
      <c r="B83" s="390">
        <f>SUM(B65:B82)</f>
        <v>4028</v>
      </c>
      <c r="C83" s="391">
        <f>SUM(C65:C82)</f>
        <v>3972</v>
      </c>
      <c r="D83" s="392">
        <f t="shared" si="17"/>
        <v>-0.013902681231380337</v>
      </c>
      <c r="E83" s="393">
        <f>SUM(E65:E82)</f>
        <v>10031</v>
      </c>
      <c r="F83" s="391">
        <f>SUM(F65:F82)</f>
        <v>11152</v>
      </c>
      <c r="G83" s="394">
        <f>(F83-E83)/E83</f>
        <v>0.11175356395174958</v>
      </c>
      <c r="H83" s="395">
        <f>SUM(H68:H82)</f>
        <v>38</v>
      </c>
      <c r="I83" s="396">
        <f>SUM(I66:I82)</f>
        <v>15</v>
      </c>
      <c r="J83" s="392">
        <f>(I83-H83)/H83</f>
        <v>-0.6052631578947368</v>
      </c>
      <c r="K83" s="393">
        <f>SUM(K64:K82)</f>
        <v>1891</v>
      </c>
      <c r="L83" s="391">
        <f>SUM(L64:L82)</f>
        <v>2302</v>
      </c>
      <c r="M83" s="394">
        <f>(L83-K83)/K83</f>
        <v>0.21734531993654152</v>
      </c>
      <c r="N83" s="390">
        <f>SUM(N65:N82)</f>
        <v>15988</v>
      </c>
      <c r="O83" s="391">
        <f>SUM(O65:O82)</f>
        <v>17441</v>
      </c>
      <c r="P83" s="397">
        <f>(O83-N83)/N83</f>
        <v>0.09088066049537152</v>
      </c>
    </row>
    <row r="84" spans="1:16" ht="12">
      <c r="A84" s="243" t="s">
        <v>88</v>
      </c>
      <c r="B84" s="244"/>
      <c r="C84" s="249"/>
      <c r="D84" s="246"/>
      <c r="E84" s="247"/>
      <c r="F84" s="245"/>
      <c r="G84" s="248"/>
      <c r="H84" s="300"/>
      <c r="I84" s="245"/>
      <c r="J84" s="246"/>
      <c r="K84" s="247"/>
      <c r="L84" s="245"/>
      <c r="M84" s="248"/>
      <c r="N84" s="244"/>
      <c r="O84" s="245"/>
      <c r="P84" s="246"/>
    </row>
    <row r="85" spans="1:16" ht="12">
      <c r="A85" s="144" t="s">
        <v>89</v>
      </c>
      <c r="B85" s="276">
        <v>233</v>
      </c>
      <c r="C85" s="249">
        <v>196</v>
      </c>
      <c r="D85" s="279">
        <f aca="true" t="shared" si="19" ref="D85:D96">(C85-B85)/B85</f>
        <v>-0.15879828326180256</v>
      </c>
      <c r="E85" s="351">
        <v>204</v>
      </c>
      <c r="F85" s="254">
        <v>220</v>
      </c>
      <c r="G85" s="260">
        <f aca="true" t="shared" si="20" ref="G85:G96">(F85-E85)/E85</f>
        <v>0.0784313725490196</v>
      </c>
      <c r="H85" s="198"/>
      <c r="I85" s="270"/>
      <c r="J85" s="250"/>
      <c r="K85" s="351">
        <v>129</v>
      </c>
      <c r="L85" s="268">
        <v>155</v>
      </c>
      <c r="M85" s="260">
        <f>(L85-K85)/K85</f>
        <v>0.20155038759689922</v>
      </c>
      <c r="N85" s="252">
        <f>SUM(B85+E85+H85+K85)</f>
        <v>566</v>
      </c>
      <c r="O85" s="249">
        <f>SUM(C85+F85+I85+L85)</f>
        <v>571</v>
      </c>
      <c r="P85" s="258">
        <f aca="true" t="shared" si="21" ref="P85:P95">(O85-N85)/N85</f>
        <v>0.0088339222614841</v>
      </c>
    </row>
    <row r="86" spans="1:16" ht="12">
      <c r="A86" s="144" t="s">
        <v>90</v>
      </c>
      <c r="B86" s="276">
        <v>180</v>
      </c>
      <c r="C86" s="249">
        <v>340</v>
      </c>
      <c r="D86" s="279">
        <f t="shared" si="19"/>
        <v>0.8888888888888888</v>
      </c>
      <c r="E86" s="351">
        <v>315</v>
      </c>
      <c r="F86" s="245">
        <v>442</v>
      </c>
      <c r="G86" s="260">
        <f t="shared" si="20"/>
        <v>0.4031746031746032</v>
      </c>
      <c r="H86" s="198"/>
      <c r="I86" s="270"/>
      <c r="J86" s="250"/>
      <c r="K86" s="351">
        <v>32</v>
      </c>
      <c r="L86" s="268">
        <v>39</v>
      </c>
      <c r="M86" s="260">
        <f>(L86-K86)/K86</f>
        <v>0.21875</v>
      </c>
      <c r="N86" s="252">
        <f aca="true" t="shared" si="22" ref="N86:N95">SUM(B86+E86+H86+K86)</f>
        <v>527</v>
      </c>
      <c r="O86" s="249">
        <f aca="true" t="shared" si="23" ref="O86:O95">SUM(C86+F86+I86+L86)</f>
        <v>821</v>
      </c>
      <c r="P86" s="258">
        <f t="shared" si="21"/>
        <v>0.5578747628083491</v>
      </c>
    </row>
    <row r="87" spans="1:16" ht="12">
      <c r="A87" s="144" t="s">
        <v>126</v>
      </c>
      <c r="B87" s="252">
        <v>804</v>
      </c>
      <c r="C87" s="249">
        <v>930</v>
      </c>
      <c r="D87" s="279">
        <f t="shared" si="19"/>
        <v>0.15671641791044777</v>
      </c>
      <c r="E87" s="351">
        <v>768</v>
      </c>
      <c r="F87" s="254">
        <v>738</v>
      </c>
      <c r="G87" s="260">
        <f t="shared" si="20"/>
        <v>-0.0390625</v>
      </c>
      <c r="H87" s="244"/>
      <c r="I87" s="270"/>
      <c r="J87" s="250"/>
      <c r="K87" s="351">
        <v>46</v>
      </c>
      <c r="L87" s="245">
        <v>72</v>
      </c>
      <c r="M87" s="260">
        <f>(L87-K87)/K87</f>
        <v>0.5652173913043478</v>
      </c>
      <c r="N87" s="252">
        <f t="shared" si="22"/>
        <v>1618</v>
      </c>
      <c r="O87" s="249">
        <f t="shared" si="23"/>
        <v>1740</v>
      </c>
      <c r="P87" s="258">
        <f t="shared" si="21"/>
        <v>0.0754017305315204</v>
      </c>
    </row>
    <row r="88" spans="1:16" ht="12">
      <c r="A88" s="144" t="s">
        <v>149</v>
      </c>
      <c r="B88" s="252"/>
      <c r="C88" s="249"/>
      <c r="D88" s="279"/>
      <c r="E88" s="351">
        <v>148</v>
      </c>
      <c r="F88" s="254">
        <v>124</v>
      </c>
      <c r="G88" s="260">
        <f t="shared" si="20"/>
        <v>-0.16216216216216217</v>
      </c>
      <c r="H88" s="244"/>
      <c r="I88" s="270"/>
      <c r="J88" s="250"/>
      <c r="K88" s="351">
        <v>6</v>
      </c>
      <c r="L88" s="245">
        <v>3</v>
      </c>
      <c r="M88" s="260">
        <f>(L88-K88)/K88</f>
        <v>-0.5</v>
      </c>
      <c r="N88" s="252">
        <f>SUM(B88+E88+H88+K88)</f>
        <v>154</v>
      </c>
      <c r="O88" s="249">
        <f>SUM(C88+F88+I88+L88)</f>
        <v>127</v>
      </c>
      <c r="P88" s="258">
        <f>(O88-N88)/N88</f>
        <v>-0.17532467532467533</v>
      </c>
    </row>
    <row r="89" spans="1:16" ht="12">
      <c r="A89" s="144" t="s">
        <v>91</v>
      </c>
      <c r="B89" s="252">
        <v>1032</v>
      </c>
      <c r="C89" s="249">
        <v>1018</v>
      </c>
      <c r="D89" s="279">
        <f t="shared" si="19"/>
        <v>-0.013565891472868217</v>
      </c>
      <c r="E89" s="351">
        <v>912</v>
      </c>
      <c r="F89" s="254">
        <v>1037</v>
      </c>
      <c r="G89" s="260">
        <f t="shared" si="20"/>
        <v>0.13706140350877194</v>
      </c>
      <c r="H89" s="198"/>
      <c r="I89" s="270"/>
      <c r="J89" s="250"/>
      <c r="K89" s="247"/>
      <c r="L89" s="245"/>
      <c r="M89" s="260"/>
      <c r="N89" s="252">
        <f t="shared" si="22"/>
        <v>1944</v>
      </c>
      <c r="O89" s="249">
        <f t="shared" si="23"/>
        <v>2055</v>
      </c>
      <c r="P89" s="258">
        <f t="shared" si="21"/>
        <v>0.05709876543209876</v>
      </c>
    </row>
    <row r="90" spans="1:16" ht="12">
      <c r="A90" s="144" t="s">
        <v>150</v>
      </c>
      <c r="B90" s="252"/>
      <c r="C90" s="249"/>
      <c r="D90" s="279"/>
      <c r="E90" s="351">
        <v>99</v>
      </c>
      <c r="F90" s="254">
        <v>51</v>
      </c>
      <c r="G90" s="260">
        <f t="shared" si="20"/>
        <v>-0.48484848484848486</v>
      </c>
      <c r="H90" s="198"/>
      <c r="I90" s="270"/>
      <c r="J90" s="250"/>
      <c r="K90" s="247"/>
      <c r="L90" s="245"/>
      <c r="M90" s="260"/>
      <c r="N90" s="252">
        <f>SUM(B90+E90+H90+K90)</f>
        <v>99</v>
      </c>
      <c r="O90" s="249">
        <f>SUM(C90+F90+I90+L90)</f>
        <v>51</v>
      </c>
      <c r="P90" s="258">
        <f>(O90-N90)/N90</f>
        <v>-0.48484848484848486</v>
      </c>
    </row>
    <row r="91" spans="1:16" ht="12">
      <c r="A91" s="144" t="s">
        <v>129</v>
      </c>
      <c r="B91" s="252">
        <v>193</v>
      </c>
      <c r="C91" s="249">
        <v>123</v>
      </c>
      <c r="D91" s="279">
        <f t="shared" si="19"/>
        <v>-0.3626943005181347</v>
      </c>
      <c r="E91" s="351">
        <v>268</v>
      </c>
      <c r="F91" s="254">
        <v>420</v>
      </c>
      <c r="G91" s="260">
        <f t="shared" si="20"/>
        <v>0.5671641791044776</v>
      </c>
      <c r="H91" s="198"/>
      <c r="I91" s="270"/>
      <c r="J91" s="250"/>
      <c r="K91" s="351">
        <v>104</v>
      </c>
      <c r="L91" s="245">
        <v>151</v>
      </c>
      <c r="M91" s="260">
        <f>(L91-K91)/K91</f>
        <v>0.4519230769230769</v>
      </c>
      <c r="N91" s="252">
        <f t="shared" si="22"/>
        <v>565</v>
      </c>
      <c r="O91" s="249">
        <f t="shared" si="23"/>
        <v>694</v>
      </c>
      <c r="P91" s="258">
        <f t="shared" si="21"/>
        <v>0.22831858407079647</v>
      </c>
    </row>
    <row r="92" spans="1:16" ht="12">
      <c r="A92" s="144" t="s">
        <v>120</v>
      </c>
      <c r="B92" s="252"/>
      <c r="C92" s="249"/>
      <c r="D92" s="279"/>
      <c r="E92" s="351">
        <v>75</v>
      </c>
      <c r="F92" s="254">
        <v>64</v>
      </c>
      <c r="G92" s="260">
        <f t="shared" si="20"/>
        <v>-0.14666666666666667</v>
      </c>
      <c r="H92" s="198"/>
      <c r="I92" s="270"/>
      <c r="J92" s="250"/>
      <c r="K92" s="247"/>
      <c r="L92" s="245"/>
      <c r="M92" s="260"/>
      <c r="N92" s="252">
        <f>SUM(B92+E92+H92+K92)</f>
        <v>75</v>
      </c>
      <c r="O92" s="249">
        <f>SUM(C92+F92+I92+L92)</f>
        <v>64</v>
      </c>
      <c r="P92" s="258">
        <f>(O92-N92)/N92</f>
        <v>-0.14666666666666667</v>
      </c>
    </row>
    <row r="93" spans="1:16" ht="12">
      <c r="A93" s="144" t="s">
        <v>92</v>
      </c>
      <c r="B93" s="252">
        <v>323</v>
      </c>
      <c r="C93" s="249">
        <v>400</v>
      </c>
      <c r="D93" s="279">
        <f t="shared" si="19"/>
        <v>0.23839009287925697</v>
      </c>
      <c r="E93" s="351">
        <v>380</v>
      </c>
      <c r="F93" s="254">
        <v>602</v>
      </c>
      <c r="G93" s="260">
        <f t="shared" si="20"/>
        <v>0.5842105263157895</v>
      </c>
      <c r="H93" s="198"/>
      <c r="I93" s="245"/>
      <c r="J93" s="258"/>
      <c r="K93" s="351">
        <v>63</v>
      </c>
      <c r="L93" s="245">
        <v>57</v>
      </c>
      <c r="M93" s="260">
        <f>(L93-K93)/K93</f>
        <v>-0.09523809523809523</v>
      </c>
      <c r="N93" s="252">
        <f t="shared" si="22"/>
        <v>766</v>
      </c>
      <c r="O93" s="249">
        <f t="shared" si="23"/>
        <v>1059</v>
      </c>
      <c r="P93" s="258">
        <f t="shared" si="21"/>
        <v>0.3825065274151436</v>
      </c>
    </row>
    <row r="94" spans="1:16" ht="12">
      <c r="A94" s="144" t="s">
        <v>151</v>
      </c>
      <c r="B94" s="252"/>
      <c r="C94" s="249"/>
      <c r="D94" s="279"/>
      <c r="E94" s="351">
        <v>156</v>
      </c>
      <c r="F94" s="254">
        <v>212</v>
      </c>
      <c r="G94" s="260">
        <f t="shared" si="20"/>
        <v>0.358974358974359</v>
      </c>
      <c r="H94" s="198"/>
      <c r="I94" s="245"/>
      <c r="J94" s="258"/>
      <c r="K94" s="351">
        <v>3</v>
      </c>
      <c r="L94" s="245">
        <v>12</v>
      </c>
      <c r="M94" s="260">
        <f>(L94-K94)/K94</f>
        <v>3</v>
      </c>
      <c r="N94" s="252">
        <f>SUM(B94+E94+H94+K94)</f>
        <v>159</v>
      </c>
      <c r="O94" s="249">
        <f>SUM(C94+F94+I94+L94)</f>
        <v>224</v>
      </c>
      <c r="P94" s="258">
        <f>(O94-N94)/N94</f>
        <v>0.4088050314465409</v>
      </c>
    </row>
    <row r="95" spans="1:16" ht="12">
      <c r="A95" s="144" t="s">
        <v>93</v>
      </c>
      <c r="B95" s="252"/>
      <c r="C95" s="249"/>
      <c r="D95" s="279"/>
      <c r="E95" s="253"/>
      <c r="F95" s="245">
        <v>4</v>
      </c>
      <c r="G95" s="260"/>
      <c r="H95" s="198"/>
      <c r="I95" s="270"/>
      <c r="J95" s="269"/>
      <c r="K95" s="351">
        <v>1</v>
      </c>
      <c r="L95" s="245">
        <v>1</v>
      </c>
      <c r="M95" s="260">
        <f>(L95-K95)/K95</f>
        <v>0</v>
      </c>
      <c r="N95" s="252">
        <f t="shared" si="22"/>
        <v>1</v>
      </c>
      <c r="O95" s="249">
        <f t="shared" si="23"/>
        <v>5</v>
      </c>
      <c r="P95" s="258">
        <f t="shared" si="21"/>
        <v>4</v>
      </c>
    </row>
    <row r="96" spans="1:16" ht="12">
      <c r="A96" s="171" t="s">
        <v>94</v>
      </c>
      <c r="B96" s="390">
        <f>SUM(B85:B95)</f>
        <v>2765</v>
      </c>
      <c r="C96" s="391">
        <f>SUM(C85:C95)</f>
        <v>3007</v>
      </c>
      <c r="D96" s="392">
        <f t="shared" si="19"/>
        <v>0.08752260397830018</v>
      </c>
      <c r="E96" s="393">
        <f>SUM(E85:E95)</f>
        <v>3325</v>
      </c>
      <c r="F96" s="391">
        <f>SUM(F85:F95)</f>
        <v>3914</v>
      </c>
      <c r="G96" s="394">
        <f t="shared" si="20"/>
        <v>0.17714285714285713</v>
      </c>
      <c r="H96" s="395"/>
      <c r="I96" s="396"/>
      <c r="J96" s="392"/>
      <c r="K96" s="393">
        <f>SUM(K85:K95)</f>
        <v>384</v>
      </c>
      <c r="L96" s="391">
        <f>SUM(L85:L95)</f>
        <v>490</v>
      </c>
      <c r="M96" s="394">
        <f>(L96-K96)/K96</f>
        <v>0.2760416666666667</v>
      </c>
      <c r="N96" s="390">
        <f>SUM(N85:N95)</f>
        <v>6474</v>
      </c>
      <c r="O96" s="391">
        <f>SUM(O85:O95)</f>
        <v>7411</v>
      </c>
      <c r="P96" s="397">
        <f>(O96-N96)/N96</f>
        <v>0.14473277726289774</v>
      </c>
    </row>
    <row r="97" spans="1:16" ht="6" customHeight="1">
      <c r="A97" s="291"/>
      <c r="B97" s="244"/>
      <c r="C97" s="249"/>
      <c r="D97" s="246"/>
      <c r="E97" s="247"/>
      <c r="F97" s="245"/>
      <c r="G97" s="248"/>
      <c r="H97" s="300"/>
      <c r="I97" s="259"/>
      <c r="J97" s="246"/>
      <c r="K97" s="247"/>
      <c r="L97" s="245"/>
      <c r="M97" s="248"/>
      <c r="N97" s="244"/>
      <c r="O97" s="245"/>
      <c r="P97" s="246"/>
    </row>
    <row r="98" spans="1:16" ht="12">
      <c r="A98" s="171" t="s">
        <v>95</v>
      </c>
      <c r="B98" s="390">
        <v>5622</v>
      </c>
      <c r="C98" s="391">
        <v>5952.5</v>
      </c>
      <c r="D98" s="392">
        <f>(C98-B98)/B98</f>
        <v>0.0587869085734614</v>
      </c>
      <c r="E98" s="393">
        <v>3920</v>
      </c>
      <c r="F98" s="391">
        <v>4095</v>
      </c>
      <c r="G98" s="394">
        <f>(F98-E98)/E98</f>
        <v>0.044642857142857144</v>
      </c>
      <c r="H98" s="395">
        <v>132</v>
      </c>
      <c r="I98" s="396">
        <v>138</v>
      </c>
      <c r="J98" s="392">
        <f>(I98-H98)/H98</f>
        <v>0.045454545454545456</v>
      </c>
      <c r="K98" s="393">
        <v>243</v>
      </c>
      <c r="L98" s="391">
        <v>274</v>
      </c>
      <c r="M98" s="394">
        <f>(L98-K98)/K98</f>
        <v>0.12757201646090535</v>
      </c>
      <c r="N98" s="390">
        <f>SUM(B98+E98+H98+K98)</f>
        <v>9917</v>
      </c>
      <c r="O98" s="391">
        <f>SUM(C98+F98+I98+L98)</f>
        <v>10459.5</v>
      </c>
      <c r="P98" s="397">
        <f>(O98-N98)/N98</f>
        <v>0.05470404356156096</v>
      </c>
    </row>
    <row r="99" spans="1:16" ht="6" customHeight="1">
      <c r="A99" s="292"/>
      <c r="B99" s="296"/>
      <c r="C99" s="287"/>
      <c r="D99" s="269"/>
      <c r="E99" s="294"/>
      <c r="F99" s="287"/>
      <c r="G99" s="298"/>
      <c r="H99" s="301"/>
      <c r="I99" s="288"/>
      <c r="J99" s="269"/>
      <c r="K99" s="295"/>
      <c r="L99" s="289"/>
      <c r="M99" s="302"/>
      <c r="N99" s="296"/>
      <c r="O99" s="287"/>
      <c r="P99" s="269"/>
    </row>
    <row r="100" spans="1:16" ht="12">
      <c r="A100" s="243" t="s">
        <v>10</v>
      </c>
      <c r="B100" s="244"/>
      <c r="C100" s="249"/>
      <c r="D100" s="246"/>
      <c r="E100" s="247"/>
      <c r="F100" s="245"/>
      <c r="G100" s="248"/>
      <c r="H100" s="244"/>
      <c r="I100" s="245"/>
      <c r="J100" s="246"/>
      <c r="K100" s="247"/>
      <c r="L100" s="245"/>
      <c r="M100" s="248"/>
      <c r="N100" s="244"/>
      <c r="O100" s="245"/>
      <c r="P100" s="246"/>
    </row>
    <row r="101" spans="1:16" s="380" customFormat="1" ht="12">
      <c r="A101" s="381" t="s">
        <v>20</v>
      </c>
      <c r="B101" s="382">
        <v>136</v>
      </c>
      <c r="C101" s="254">
        <v>210</v>
      </c>
      <c r="D101" s="258">
        <f>(C101-B101)/B101</f>
        <v>0.5441176470588235</v>
      </c>
      <c r="E101" s="383">
        <v>24</v>
      </c>
      <c r="F101" s="268">
        <v>37</v>
      </c>
      <c r="G101" s="260">
        <f>(F101-E101)/E101</f>
        <v>0.5416666666666666</v>
      </c>
      <c r="H101" s="384"/>
      <c r="I101" s="385"/>
      <c r="J101" s="258"/>
      <c r="K101" s="383">
        <v>33</v>
      </c>
      <c r="L101" s="268">
        <v>6</v>
      </c>
      <c r="M101" s="260">
        <f>(L101-K101)/K101</f>
        <v>-0.8181818181818182</v>
      </c>
      <c r="N101" s="386">
        <f>SUM(B101+E101+H101+K101)</f>
        <v>193</v>
      </c>
      <c r="O101" s="254">
        <f>SUM(C101+F101+I101+L101)</f>
        <v>253</v>
      </c>
      <c r="P101" s="258">
        <f>(O101-N101)/N101</f>
        <v>0.31088082901554404</v>
      </c>
    </row>
    <row r="102" spans="1:16" ht="12">
      <c r="A102" s="144" t="s">
        <v>96</v>
      </c>
      <c r="B102" s="252">
        <v>1020</v>
      </c>
      <c r="C102" s="249">
        <v>624</v>
      </c>
      <c r="D102" s="279">
        <f>(C102-B102)/B102</f>
        <v>-0.38823529411764707</v>
      </c>
      <c r="E102" s="351">
        <v>56</v>
      </c>
      <c r="F102" s="245">
        <v>92</v>
      </c>
      <c r="G102" s="260">
        <f>(F102-E102)/E102</f>
        <v>0.6428571428571429</v>
      </c>
      <c r="H102" s="299"/>
      <c r="I102" s="270"/>
      <c r="J102" s="250"/>
      <c r="K102" s="247"/>
      <c r="L102" s="245">
        <v>4</v>
      </c>
      <c r="M102" s="248"/>
      <c r="N102" s="252">
        <f aca="true" t="shared" si="24" ref="N102:O104">SUM(B102+E102+H102+K102)</f>
        <v>1076</v>
      </c>
      <c r="O102" s="249">
        <f t="shared" si="24"/>
        <v>720</v>
      </c>
      <c r="P102" s="258">
        <f>(O102-N102)/N102</f>
        <v>-0.3308550185873606</v>
      </c>
    </row>
    <row r="103" spans="1:16" ht="12">
      <c r="A103" s="144" t="s">
        <v>38</v>
      </c>
      <c r="B103" s="252">
        <v>1668</v>
      </c>
      <c r="C103" s="249">
        <v>1735</v>
      </c>
      <c r="D103" s="279">
        <f>(C103-B103)/B103</f>
        <v>0.04016786570743405</v>
      </c>
      <c r="E103" s="247">
        <v>72</v>
      </c>
      <c r="F103" s="245">
        <v>116</v>
      </c>
      <c r="G103" s="260">
        <f>(F103-E103)/E103</f>
        <v>0.6111111111111112</v>
      </c>
      <c r="H103" s="299"/>
      <c r="I103" s="270"/>
      <c r="J103" s="250"/>
      <c r="K103" s="247"/>
      <c r="L103" s="245">
        <v>4</v>
      </c>
      <c r="M103" s="248"/>
      <c r="N103" s="252">
        <f t="shared" si="24"/>
        <v>1740</v>
      </c>
      <c r="O103" s="249">
        <f t="shared" si="24"/>
        <v>1855</v>
      </c>
      <c r="P103" s="258">
        <f>(O103-N103)/N103</f>
        <v>0.06609195402298851</v>
      </c>
    </row>
    <row r="104" spans="1:16" ht="12">
      <c r="A104" s="144" t="s">
        <v>46</v>
      </c>
      <c r="B104" s="252">
        <v>2056</v>
      </c>
      <c r="C104" s="249">
        <v>2156</v>
      </c>
      <c r="D104" s="279">
        <f>(C104-B104)/B104</f>
        <v>0.048638132295719845</v>
      </c>
      <c r="E104" s="247">
        <v>200</v>
      </c>
      <c r="F104" s="268">
        <v>188</v>
      </c>
      <c r="G104" s="260">
        <f>(F104-E104)/E104</f>
        <v>-0.06</v>
      </c>
      <c r="H104" s="299"/>
      <c r="I104" s="270"/>
      <c r="J104" s="250"/>
      <c r="K104" s="247"/>
      <c r="L104" s="245">
        <v>12</v>
      </c>
      <c r="M104" s="248"/>
      <c r="N104" s="252">
        <f t="shared" si="24"/>
        <v>2256</v>
      </c>
      <c r="O104" s="249">
        <f t="shared" si="24"/>
        <v>2356</v>
      </c>
      <c r="P104" s="258">
        <f>(O104-N104)/N104</f>
        <v>0.044326241134751775</v>
      </c>
    </row>
    <row r="105" spans="1:16" ht="12">
      <c r="A105" s="171" t="s">
        <v>97</v>
      </c>
      <c r="B105" s="390">
        <f>SUM(B101:B104)</f>
        <v>4880</v>
      </c>
      <c r="C105" s="391">
        <f>SUM(C101:C104)</f>
        <v>4725</v>
      </c>
      <c r="D105" s="392">
        <f>(C105-B105)/B105</f>
        <v>-0.031762295081967214</v>
      </c>
      <c r="E105" s="393">
        <f>SUM(E101:E104)</f>
        <v>352</v>
      </c>
      <c r="F105" s="391">
        <f>SUM(F101:F104)</f>
        <v>433</v>
      </c>
      <c r="G105" s="394">
        <f>(F105-E105)/E105</f>
        <v>0.23011363636363635</v>
      </c>
      <c r="H105" s="395"/>
      <c r="I105" s="396"/>
      <c r="J105" s="392"/>
      <c r="K105" s="393">
        <f>SUM(K101:K104)</f>
        <v>33</v>
      </c>
      <c r="L105" s="391">
        <f>SUM(L101:L104)</f>
        <v>26</v>
      </c>
      <c r="M105" s="394">
        <f>(L105-K105)/K105</f>
        <v>-0.21212121212121213</v>
      </c>
      <c r="N105" s="390">
        <f>SUM(N101:N104)</f>
        <v>5265</v>
      </c>
      <c r="O105" s="391">
        <f>SUM(O101:O104)</f>
        <v>5184</v>
      </c>
      <c r="P105" s="397">
        <f>(O105-N105)/N105</f>
        <v>-0.015384615384615385</v>
      </c>
    </row>
    <row r="106" spans="1:16" s="380" customFormat="1" ht="6.75" customHeight="1">
      <c r="A106" s="293"/>
      <c r="B106" s="296"/>
      <c r="C106" s="287"/>
      <c r="D106" s="269"/>
      <c r="E106" s="295"/>
      <c r="F106" s="289"/>
      <c r="G106" s="298"/>
      <c r="H106" s="301"/>
      <c r="I106" s="286"/>
      <c r="J106" s="269"/>
      <c r="K106" s="295"/>
      <c r="L106" s="289"/>
      <c r="M106" s="302"/>
      <c r="N106" s="296"/>
      <c r="O106" s="287"/>
      <c r="P106" s="269"/>
    </row>
    <row r="107" spans="1:16" ht="12">
      <c r="A107" s="243" t="s">
        <v>98</v>
      </c>
      <c r="B107" s="244"/>
      <c r="C107" s="249"/>
      <c r="D107" s="246"/>
      <c r="E107" s="247"/>
      <c r="F107" s="245"/>
      <c r="G107" s="248"/>
      <c r="H107" s="244"/>
      <c r="I107" s="259"/>
      <c r="J107" s="246"/>
      <c r="K107" s="247"/>
      <c r="L107" s="245"/>
      <c r="M107" s="248"/>
      <c r="N107" s="244"/>
      <c r="O107" s="245"/>
      <c r="P107" s="246"/>
    </row>
    <row r="108" spans="1:16" ht="12">
      <c r="A108" s="144" t="s">
        <v>99</v>
      </c>
      <c r="B108" s="276">
        <v>36</v>
      </c>
      <c r="C108" s="249">
        <v>44</v>
      </c>
      <c r="D108" s="279">
        <f aca="true" t="shared" si="25" ref="D108:D114">(C108-B108)/B108</f>
        <v>0.2222222222222222</v>
      </c>
      <c r="E108" s="378">
        <v>56</v>
      </c>
      <c r="F108" s="245">
        <v>96</v>
      </c>
      <c r="G108" s="260">
        <f>(F108-E108)/E108</f>
        <v>0.7142857142857143</v>
      </c>
      <c r="H108" s="299"/>
      <c r="I108" s="270"/>
      <c r="J108" s="250"/>
      <c r="K108" s="247"/>
      <c r="L108" s="245">
        <v>4</v>
      </c>
      <c r="M108" s="260"/>
      <c r="N108" s="252">
        <f aca="true" t="shared" si="26" ref="N108:O113">SUM(B108+E108+H108+K108)</f>
        <v>92</v>
      </c>
      <c r="O108" s="249">
        <f t="shared" si="26"/>
        <v>144</v>
      </c>
      <c r="P108" s="258">
        <f>(O108-N108)/N108</f>
        <v>0.5652173913043478</v>
      </c>
    </row>
    <row r="109" spans="1:16" ht="12">
      <c r="A109" s="144" t="s">
        <v>100</v>
      </c>
      <c r="B109" s="276">
        <v>12</v>
      </c>
      <c r="C109" s="249"/>
      <c r="D109" s="279">
        <f t="shared" si="25"/>
        <v>-1</v>
      </c>
      <c r="E109" s="378">
        <v>1268</v>
      </c>
      <c r="F109" s="254">
        <v>1035</v>
      </c>
      <c r="G109" s="260">
        <f>(F109-E109)/E109</f>
        <v>-0.1837539432176656</v>
      </c>
      <c r="H109" s="276">
        <v>116</v>
      </c>
      <c r="I109" s="270">
        <v>124</v>
      </c>
      <c r="J109" s="258">
        <f>(I109-H109)/H109</f>
        <v>0.06896551724137931</v>
      </c>
      <c r="K109" s="351">
        <v>31</v>
      </c>
      <c r="L109" s="245">
        <v>59</v>
      </c>
      <c r="M109" s="260">
        <f>(L109-K109)/K109</f>
        <v>0.9032258064516129</v>
      </c>
      <c r="N109" s="252">
        <f t="shared" si="26"/>
        <v>1427</v>
      </c>
      <c r="O109" s="249">
        <f t="shared" si="26"/>
        <v>1218</v>
      </c>
      <c r="P109" s="258">
        <f>(O109-N109)/N109</f>
        <v>-0.14646110721793973</v>
      </c>
    </row>
    <row r="110" spans="1:16" ht="12">
      <c r="A110" s="144" t="s">
        <v>152</v>
      </c>
      <c r="B110" s="276">
        <v>20</v>
      </c>
      <c r="C110" s="249"/>
      <c r="D110" s="279">
        <f t="shared" si="25"/>
        <v>-1</v>
      </c>
      <c r="E110" s="253"/>
      <c r="F110" s="245">
        <v>16</v>
      </c>
      <c r="G110" s="260"/>
      <c r="H110" s="299"/>
      <c r="I110" s="270"/>
      <c r="J110" s="258"/>
      <c r="K110" s="247"/>
      <c r="L110" s="245"/>
      <c r="M110" s="260"/>
      <c r="N110" s="252">
        <f>SUM(B110+E110+H110+K110)</f>
        <v>20</v>
      </c>
      <c r="O110" s="249">
        <f>SUM(C110+F110+I110+L110)</f>
        <v>16</v>
      </c>
      <c r="P110" s="258">
        <f>(O110-N110)/N110</f>
        <v>-0.2</v>
      </c>
    </row>
    <row r="111" spans="1:16" ht="12">
      <c r="A111" s="144" t="s">
        <v>101</v>
      </c>
      <c r="B111" s="252"/>
      <c r="C111" s="249"/>
      <c r="D111" s="279"/>
      <c r="E111" s="378">
        <v>312</v>
      </c>
      <c r="F111" s="254">
        <v>404</v>
      </c>
      <c r="G111" s="260">
        <f>(F111-E111)/E111</f>
        <v>0.2948717948717949</v>
      </c>
      <c r="H111" s="276">
        <v>88</v>
      </c>
      <c r="I111" s="270">
        <v>56</v>
      </c>
      <c r="J111" s="258">
        <f>(I111-H111)/H111</f>
        <v>-0.36363636363636365</v>
      </c>
      <c r="K111" s="351">
        <v>2</v>
      </c>
      <c r="L111" s="245">
        <v>12</v>
      </c>
      <c r="M111" s="260">
        <f>(L111-K111)/K111</f>
        <v>5</v>
      </c>
      <c r="N111" s="252">
        <f t="shared" si="26"/>
        <v>402</v>
      </c>
      <c r="O111" s="249">
        <f t="shared" si="26"/>
        <v>472</v>
      </c>
      <c r="P111" s="258">
        <f>(O111-N111)/N111</f>
        <v>0.17412935323383086</v>
      </c>
    </row>
    <row r="112" spans="1:16" ht="12">
      <c r="A112" s="144" t="s">
        <v>153</v>
      </c>
      <c r="B112" s="252"/>
      <c r="C112" s="249"/>
      <c r="D112" s="279"/>
      <c r="E112" s="253"/>
      <c r="F112" s="254">
        <v>36</v>
      </c>
      <c r="G112" s="260"/>
      <c r="H112" s="299"/>
      <c r="I112" s="270">
        <v>12</v>
      </c>
      <c r="J112" s="258"/>
      <c r="K112" s="247"/>
      <c r="L112" s="245"/>
      <c r="M112" s="260"/>
      <c r="N112" s="252"/>
      <c r="O112" s="249">
        <f>SUM(C112+F112+I112+L112)</f>
        <v>48</v>
      </c>
      <c r="P112" s="258"/>
    </row>
    <row r="113" spans="1:16" ht="12">
      <c r="A113" s="144" t="s">
        <v>102</v>
      </c>
      <c r="B113" s="117">
        <v>2034</v>
      </c>
      <c r="C113" s="249">
        <v>2625</v>
      </c>
      <c r="D113" s="279">
        <f t="shared" si="25"/>
        <v>0.29056047197640117</v>
      </c>
      <c r="E113" s="378">
        <v>1373</v>
      </c>
      <c r="F113" s="254">
        <v>1584</v>
      </c>
      <c r="G113" s="260">
        <f>(F113-E113)/E113</f>
        <v>0.15367807720320467</v>
      </c>
      <c r="H113" s="276">
        <v>406</v>
      </c>
      <c r="I113" s="270">
        <v>644</v>
      </c>
      <c r="J113" s="258">
        <f>(I113-H113)/H113</f>
        <v>0.5862068965517241</v>
      </c>
      <c r="K113" s="351">
        <v>362</v>
      </c>
      <c r="L113" s="245">
        <v>240</v>
      </c>
      <c r="M113" s="260">
        <f>(L113-K113)/K113</f>
        <v>-0.3370165745856354</v>
      </c>
      <c r="N113" s="252">
        <f t="shared" si="26"/>
        <v>4175</v>
      </c>
      <c r="O113" s="249">
        <f t="shared" si="26"/>
        <v>5093</v>
      </c>
      <c r="P113" s="258">
        <f>(O113-N113)/N113</f>
        <v>0.2198802395209581</v>
      </c>
    </row>
    <row r="114" spans="1:16" ht="12">
      <c r="A114" s="171" t="s">
        <v>103</v>
      </c>
      <c r="B114" s="390">
        <f>SUM(B108:B113)</f>
        <v>2102</v>
      </c>
      <c r="C114" s="391">
        <f>SUM(C108:C113)</f>
        <v>2669</v>
      </c>
      <c r="D114" s="392">
        <f t="shared" si="25"/>
        <v>0.2697431018078021</v>
      </c>
      <c r="E114" s="393">
        <f>SUM(E108:E113)</f>
        <v>3009</v>
      </c>
      <c r="F114" s="391">
        <f>SUM(F108:F113)</f>
        <v>3171</v>
      </c>
      <c r="G114" s="394">
        <f>(F114-E114)/E114</f>
        <v>0.053838484546360914</v>
      </c>
      <c r="H114" s="395">
        <f>SUM(H108:H113)</f>
        <v>610</v>
      </c>
      <c r="I114" s="396">
        <f>SUM(I108:I113)</f>
        <v>836</v>
      </c>
      <c r="J114" s="392">
        <f>(I114-H114)/H114</f>
        <v>0.3704918032786885</v>
      </c>
      <c r="K114" s="393">
        <f>SUM(K108:K113)</f>
        <v>395</v>
      </c>
      <c r="L114" s="391">
        <f>SUM(L108:L113)</f>
        <v>315</v>
      </c>
      <c r="M114" s="394">
        <f>(L114-K114)/K114</f>
        <v>-0.20253164556962025</v>
      </c>
      <c r="N114" s="390">
        <f>SUM(N108:N113)</f>
        <v>6116</v>
      </c>
      <c r="O114" s="391">
        <f>SUM(O108:O113)</f>
        <v>6991</v>
      </c>
      <c r="P114" s="397">
        <f>(O114-N114)/N114</f>
        <v>0.14306736429038588</v>
      </c>
    </row>
    <row r="115" spans="1:16" ht="6" customHeight="1">
      <c r="A115" s="292"/>
      <c r="B115" s="296"/>
      <c r="C115" s="287"/>
      <c r="D115" s="269"/>
      <c r="E115" s="294"/>
      <c r="F115" s="287"/>
      <c r="G115" s="298"/>
      <c r="H115" s="301"/>
      <c r="I115" s="286"/>
      <c r="J115" s="269"/>
      <c r="K115" s="295"/>
      <c r="L115" s="289"/>
      <c r="M115" s="302"/>
      <c r="N115" s="296"/>
      <c r="O115" s="287"/>
      <c r="P115" s="269"/>
    </row>
    <row r="116" spans="1:16" ht="6" customHeight="1">
      <c r="A116" s="144"/>
      <c r="B116" s="244"/>
      <c r="C116" s="249"/>
      <c r="D116" s="246"/>
      <c r="E116" s="247"/>
      <c r="F116" s="245"/>
      <c r="G116" s="248"/>
      <c r="H116" s="244"/>
      <c r="I116" s="245"/>
      <c r="J116" s="246"/>
      <c r="K116" s="247"/>
      <c r="L116" s="245"/>
      <c r="M116" s="248"/>
      <c r="N116" s="244"/>
      <c r="O116" s="245"/>
      <c r="P116" s="246"/>
    </row>
    <row r="117" spans="1:16" ht="12">
      <c r="A117" s="271" t="s">
        <v>21</v>
      </c>
      <c r="B117" s="252">
        <v>15</v>
      </c>
      <c r="C117" s="249">
        <v>20</v>
      </c>
      <c r="D117" s="258">
        <f>(C117-B117)/B117</f>
        <v>0.3333333333333333</v>
      </c>
      <c r="E117" s="247"/>
      <c r="F117" s="245"/>
      <c r="G117" s="248"/>
      <c r="H117" s="244"/>
      <c r="I117" s="245"/>
      <c r="J117" s="246"/>
      <c r="K117" s="247"/>
      <c r="L117" s="245"/>
      <c r="M117" s="248"/>
      <c r="N117" s="252">
        <f>SUM(B117+E117+H117+K117)</f>
        <v>15</v>
      </c>
      <c r="O117" s="249">
        <f>SUM(C117+F117+I117+L117)</f>
        <v>20</v>
      </c>
      <c r="P117" s="258">
        <f>(O117-N117)/N117</f>
        <v>0.3333333333333333</v>
      </c>
    </row>
    <row r="118" spans="1:16" ht="12">
      <c r="A118" s="144" t="s">
        <v>104</v>
      </c>
      <c r="B118" s="252"/>
      <c r="C118" s="249">
        <v>4</v>
      </c>
      <c r="D118" s="269"/>
      <c r="E118" s="247"/>
      <c r="F118" s="245"/>
      <c r="G118" s="248"/>
      <c r="H118" s="244"/>
      <c r="I118" s="245"/>
      <c r="J118" s="246"/>
      <c r="K118" s="247"/>
      <c r="L118" s="245"/>
      <c r="M118" s="248"/>
      <c r="N118" s="252"/>
      <c r="O118" s="249">
        <f>SUM(C118+F118+I118+L118)</f>
        <v>4</v>
      </c>
      <c r="P118" s="258"/>
    </row>
    <row r="119" spans="1:16" ht="12">
      <c r="A119" s="171" t="s">
        <v>105</v>
      </c>
      <c r="B119" s="390">
        <f>SUM(B117:B118)</f>
        <v>15</v>
      </c>
      <c r="C119" s="391">
        <f>SUM(C117:C118)</f>
        <v>24</v>
      </c>
      <c r="D119" s="392">
        <f>(C119-B119)/B119</f>
        <v>0.6</v>
      </c>
      <c r="E119" s="393"/>
      <c r="F119" s="391"/>
      <c r="G119" s="394"/>
      <c r="H119" s="395"/>
      <c r="I119" s="396"/>
      <c r="J119" s="392"/>
      <c r="K119" s="393"/>
      <c r="L119" s="391"/>
      <c r="M119" s="394"/>
      <c r="N119" s="390">
        <f>SUM(B119+E119+K119)</f>
        <v>15</v>
      </c>
      <c r="O119" s="391">
        <f>SUM(C119+F119+L119)</f>
        <v>24</v>
      </c>
      <c r="P119" s="397">
        <f>(O119-N119)/N119</f>
        <v>0.6</v>
      </c>
    </row>
    <row r="120" spans="1:16" ht="6" customHeight="1">
      <c r="A120" s="144"/>
      <c r="B120" s="244"/>
      <c r="C120" s="249"/>
      <c r="D120" s="246"/>
      <c r="E120" s="247"/>
      <c r="F120" s="245"/>
      <c r="G120" s="248"/>
      <c r="H120" s="244"/>
      <c r="I120" s="245"/>
      <c r="J120" s="246"/>
      <c r="K120" s="247"/>
      <c r="L120" s="245"/>
      <c r="M120" s="248"/>
      <c r="N120" s="244"/>
      <c r="O120" s="245"/>
      <c r="P120" s="246"/>
    </row>
    <row r="121" spans="1:16" ht="12">
      <c r="A121" s="272" t="s">
        <v>106</v>
      </c>
      <c r="B121" s="387">
        <f>SUM(B45+B62+B83+B96+B46+B98+B105+B114+B119)</f>
        <v>95868</v>
      </c>
      <c r="C121" s="255">
        <f>SUM(C45+C62+C83+C96+C46+C98+C105+C114+C119)</f>
        <v>99723.5</v>
      </c>
      <c r="D121" s="256">
        <f>(C121-B121)/B121</f>
        <v>0.040216756373346686</v>
      </c>
      <c r="E121" s="387">
        <f>SUM(E45+E62+E83+E96+E46+E98+E105+E114+E119)</f>
        <v>50725</v>
      </c>
      <c r="F121" s="255">
        <f>SUM(F45+F62+F83+F96+F46+F98+F105+F114+F119)</f>
        <v>52170</v>
      </c>
      <c r="G121" s="257">
        <f>(F121-E121)/E121</f>
        <v>0.028486939379004435</v>
      </c>
      <c r="H121" s="387">
        <f>SUM(H45+H62+H83+H96+H46+H98+H105+H114+H119)</f>
        <v>3318</v>
      </c>
      <c r="I121" s="255">
        <f>SUM(I45+I62+I83+I96+I46+I98+I105+I114+I119)</f>
        <v>3619</v>
      </c>
      <c r="J121" s="256">
        <f>(I121-H121)/H121</f>
        <v>0.09071729957805907</v>
      </c>
      <c r="K121" s="387">
        <f>SUM(K45+K62+K83+K96+K46+K98+K105+K114+K119)</f>
        <v>7111</v>
      </c>
      <c r="L121" s="255">
        <f>SUM(L45+L62+L83+L96+L46+L98+L105+L114+L119)</f>
        <v>7179</v>
      </c>
      <c r="M121" s="257">
        <f>(L121-K121)/K121</f>
        <v>0.009562649416397132</v>
      </c>
      <c r="N121" s="387">
        <f>SUM(N45+N62+N83+N96+N46+N98+N105+N114+N119)</f>
        <v>157022</v>
      </c>
      <c r="O121" s="255">
        <f>SUM(O45+O62+O83+O96+O46+O98+O105+O114+O119)</f>
        <v>162691.5</v>
      </c>
      <c r="P121" s="256">
        <f>(O121-N121)/N121</f>
        <v>0.03610640547184471</v>
      </c>
    </row>
    <row r="122" spans="1:16" ht="12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5" ht="12">
      <c r="A125" s="139"/>
    </row>
  </sheetData>
  <mergeCells count="6">
    <mergeCell ref="A4:P4"/>
    <mergeCell ref="B6:D6"/>
    <mergeCell ref="E6:G6"/>
    <mergeCell ref="K6:M6"/>
    <mergeCell ref="H6:J6"/>
    <mergeCell ref="N6:P6"/>
  </mergeCells>
  <printOptions horizontalCentered="1"/>
  <pageMargins left="0.5" right="0.5" top="0.75" bottom="1" header="0.5" footer="0.5"/>
  <pageSetup firstPageNumber="11" useFirstPageNumber="1" fitToHeight="0" fitToWidth="1" horizontalDpi="600" verticalDpi="600" orientation="landscape" scale="74" r:id="rId1"/>
  <headerFooter alignWithMargins="0">
    <oddFooter xml:space="preserve">&amp;L&amp;8Note: Total student credit hours exclude SAB (Study Abroad) courses. 59 student credit hours were excluded in 2001 and 16 were excluded in 2000.&amp;C
&amp;ROffice of IRAA
11/15/01
Page &amp;P </oddFooter>
  </headerFooter>
  <rowBreaks count="2" manualBreakCount="2">
    <brk id="46" max="15" man="1"/>
    <brk id="8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Joe Jurczyk</cp:lastModifiedBy>
  <cp:lastPrinted>2001-11-15T14:35:02Z</cp:lastPrinted>
  <dcterms:created xsi:type="dcterms:W3CDTF">2000-10-31T21:19:01Z</dcterms:created>
  <dcterms:modified xsi:type="dcterms:W3CDTF">2004-04-13T19:46:01Z</dcterms:modified>
  <cp:category/>
  <cp:version/>
  <cp:contentType/>
  <cp:contentStatus/>
</cp:coreProperties>
</file>